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25" windowWidth="15420" windowHeight="3675"/>
  </bookViews>
  <sheets>
    <sheet name="23.070" sheetId="1" r:id="rId1"/>
  </sheets>
  <definedNames>
    <definedName name="_xlnm.Print_Area" localSheetId="0">'23.070'!$C$168:$CE$264</definedName>
    <definedName name="_xlnm.Print_Titles" localSheetId="0">'23.070'!$168:$174</definedName>
    <definedName name="Z_185EE8D7_C609_4CF4_B853_CF0D00460D6D_.wvu.Cols" localSheetId="0" hidden="1">'23.070'!$CI:$DH</definedName>
    <definedName name="Z_185EE8D7_C609_4CF4_B853_CF0D00460D6D_.wvu.PrintArea" localSheetId="0" hidden="1">'23.070'!$B$184:$CH$263</definedName>
    <definedName name="ספושניק">'23.070'!$AI$118</definedName>
  </definedNames>
  <calcPr calcId="145621"/>
  <customWorkbookViews>
    <customWorkbookView name="טופס 1.020" guid="{185EE8D7-C609-4CF4-B853-CF0D00460D6D}" maximized="1" windowWidth="1020" windowHeight="567" activeSheetId="1"/>
  </customWorkbookViews>
</workbook>
</file>

<file path=xl/calcChain.xml><?xml version="1.0" encoding="utf-8"?>
<calcChain xmlns="http://schemas.openxmlformats.org/spreadsheetml/2006/main">
  <c r="AB185" i="1" l="1"/>
  <c r="AC1" i="1"/>
  <c r="AG8" i="1"/>
  <c r="AG30" i="1" s="1"/>
  <c r="AL45" i="1" s="1"/>
  <c r="AG10" i="1"/>
  <c r="AG12" i="1"/>
  <c r="AG14" i="1"/>
  <c r="AG16" i="1"/>
  <c r="AG18" i="1"/>
  <c r="AG24" i="1"/>
  <c r="AG26" i="1"/>
  <c r="AG28" i="1"/>
  <c r="AL32" i="1"/>
  <c r="AL36" i="1"/>
  <c r="AL38" i="1"/>
  <c r="AL40" i="1"/>
  <c r="AX52" i="1"/>
  <c r="AX54" i="1"/>
  <c r="AX56" i="1"/>
  <c r="AX64" i="1" s="1"/>
  <c r="AM64" i="1" s="1"/>
  <c r="AX60" i="1"/>
  <c r="AX62" i="1"/>
  <c r="AC74" i="1"/>
  <c r="BP74" i="1"/>
  <c r="AR74" i="1" s="1"/>
  <c r="AC75" i="1"/>
  <c r="BP75" i="1"/>
  <c r="AR75" i="1" s="1"/>
  <c r="AC76" i="1"/>
  <c r="AC195" i="1" s="1"/>
  <c r="BP76" i="1"/>
  <c r="AC77" i="1"/>
  <c r="BP77" i="1"/>
  <c r="AC78" i="1"/>
  <c r="AC197" i="1" s="1"/>
  <c r="BP78" i="1"/>
  <c r="AC79" i="1"/>
  <c r="BP79" i="1"/>
  <c r="AC80" i="1"/>
  <c r="AC199" i="1" s="1"/>
  <c r="BP80" i="1"/>
  <c r="AC81" i="1"/>
  <c r="BP81" i="1"/>
  <c r="AR81" i="1" s="1"/>
  <c r="AC82" i="1"/>
  <c r="BP82" i="1"/>
  <c r="AR82" i="1" s="1"/>
  <c r="AZ82" i="1" s="1"/>
  <c r="BI201" i="1" s="1"/>
  <c r="AC83" i="1"/>
  <c r="BP83" i="1"/>
  <c r="AR83" i="1" s="1"/>
  <c r="AC84" i="1"/>
  <c r="BP84" i="1"/>
  <c r="AR84" i="1" s="1"/>
  <c r="AZ84" i="1" s="1"/>
  <c r="BI203" i="1" s="1"/>
  <c r="AC85" i="1"/>
  <c r="BP85" i="1"/>
  <c r="AR85" i="1"/>
  <c r="AC86" i="1"/>
  <c r="BP86" i="1"/>
  <c r="AR86" i="1" s="1"/>
  <c r="AX205" i="1" s="1"/>
  <c r="AC87" i="1"/>
  <c r="BP87" i="1"/>
  <c r="AR87" i="1" s="1"/>
  <c r="AC88" i="1"/>
  <c r="BP88" i="1"/>
  <c r="AR88" i="1" s="1"/>
  <c r="AC89" i="1"/>
  <c r="BP89" i="1"/>
  <c r="AR89" i="1" s="1"/>
  <c r="AC90" i="1"/>
  <c r="AC209" i="1" s="1"/>
  <c r="BP90" i="1"/>
  <c r="AR90" i="1"/>
  <c r="AC91" i="1"/>
  <c r="BP91" i="1"/>
  <c r="AR91" i="1" s="1"/>
  <c r="AV93" i="1"/>
  <c r="AV117" i="1"/>
  <c r="BC118" i="1"/>
  <c r="AV119" i="1"/>
  <c r="J173" i="1"/>
  <c r="AG173" i="1"/>
  <c r="BB173" i="1"/>
  <c r="J175" i="1"/>
  <c r="P175" i="1"/>
  <c r="BB175" i="1"/>
  <c r="BS175" i="1"/>
  <c r="CA175" i="1"/>
  <c r="J177" i="1"/>
  <c r="P177" i="1"/>
  <c r="AG177" i="1"/>
  <c r="BS177" i="1"/>
  <c r="CA177" i="1"/>
  <c r="J179" i="1"/>
  <c r="BB179" i="1"/>
  <c r="BG179" i="1"/>
  <c r="BS179" i="1"/>
  <c r="CA179" i="1"/>
  <c r="J181" i="1"/>
  <c r="AG181" i="1"/>
  <c r="BS181" i="1"/>
  <c r="J183" i="1"/>
  <c r="AS183" i="1"/>
  <c r="BB183" i="1"/>
  <c r="Y185" i="1"/>
  <c r="BD185" i="1"/>
  <c r="BM185" i="1"/>
  <c r="AK190" i="1"/>
  <c r="AT190" i="1"/>
  <c r="AX190" i="1"/>
  <c r="BB190" i="1"/>
  <c r="BI190" i="1"/>
  <c r="D193" i="1"/>
  <c r="M193" i="1"/>
  <c r="T193" i="1"/>
  <c r="AA193" i="1"/>
  <c r="AB193" i="1"/>
  <c r="AK193" i="1"/>
  <c r="AT193" i="1"/>
  <c r="BB193" i="1"/>
  <c r="D194" i="1"/>
  <c r="M194" i="1"/>
  <c r="T194" i="1"/>
  <c r="AA194" i="1"/>
  <c r="AB194" i="1"/>
  <c r="AC194" i="1"/>
  <c r="AK194" i="1"/>
  <c r="AT194" i="1"/>
  <c r="BB194" i="1"/>
  <c r="D195" i="1"/>
  <c r="M195" i="1"/>
  <c r="T195" i="1"/>
  <c r="AA195" i="1"/>
  <c r="AB195" i="1"/>
  <c r="AK195" i="1"/>
  <c r="AT195" i="1"/>
  <c r="BB195" i="1"/>
  <c r="D196" i="1"/>
  <c r="M196" i="1"/>
  <c r="T196" i="1"/>
  <c r="AA196" i="1"/>
  <c r="AB196" i="1"/>
  <c r="AC196" i="1"/>
  <c r="AK196" i="1"/>
  <c r="AT196" i="1"/>
  <c r="BB196" i="1"/>
  <c r="D197" i="1"/>
  <c r="M197" i="1"/>
  <c r="T197" i="1"/>
  <c r="AA197" i="1"/>
  <c r="AB197" i="1"/>
  <c r="AK197" i="1"/>
  <c r="AT197" i="1"/>
  <c r="BB197" i="1"/>
  <c r="D198" i="1"/>
  <c r="M198" i="1"/>
  <c r="T198" i="1"/>
  <c r="AA198" i="1"/>
  <c r="AB198" i="1"/>
  <c r="AC198" i="1"/>
  <c r="AK198" i="1"/>
  <c r="AT198" i="1"/>
  <c r="BB198" i="1"/>
  <c r="D199" i="1"/>
  <c r="M199" i="1"/>
  <c r="T199" i="1"/>
  <c r="AA199" i="1"/>
  <c r="AB199" i="1"/>
  <c r="AK199" i="1"/>
  <c r="AT199" i="1"/>
  <c r="BB199" i="1"/>
  <c r="D200" i="1"/>
  <c r="M200" i="1"/>
  <c r="T200" i="1"/>
  <c r="AA200" i="1"/>
  <c r="AB200" i="1"/>
  <c r="AC200" i="1"/>
  <c r="AK200" i="1"/>
  <c r="AT200" i="1"/>
  <c r="BB200" i="1"/>
  <c r="D201" i="1"/>
  <c r="M201" i="1"/>
  <c r="T201" i="1"/>
  <c r="AA201" i="1"/>
  <c r="AB201" i="1"/>
  <c r="AC201" i="1"/>
  <c r="AK201" i="1"/>
  <c r="AT201" i="1"/>
  <c r="BB201" i="1"/>
  <c r="D202" i="1"/>
  <c r="M202" i="1"/>
  <c r="T202" i="1"/>
  <c r="AA202" i="1"/>
  <c r="AB202" i="1"/>
  <c r="AC202" i="1"/>
  <c r="AK202" i="1"/>
  <c r="AT202" i="1"/>
  <c r="BB202" i="1"/>
  <c r="D203" i="1"/>
  <c r="M203" i="1"/>
  <c r="T203" i="1"/>
  <c r="AA203" i="1"/>
  <c r="AB203" i="1"/>
  <c r="AC203" i="1"/>
  <c r="AK203" i="1"/>
  <c r="AT203" i="1"/>
  <c r="BB203" i="1"/>
  <c r="D204" i="1"/>
  <c r="M204" i="1"/>
  <c r="T204" i="1"/>
  <c r="AA204" i="1"/>
  <c r="AB204" i="1"/>
  <c r="AC204" i="1"/>
  <c r="AK204" i="1"/>
  <c r="AT204" i="1"/>
  <c r="BB204" i="1"/>
  <c r="D205" i="1"/>
  <c r="M205" i="1"/>
  <c r="T205" i="1"/>
  <c r="AA205" i="1"/>
  <c r="AB205" i="1"/>
  <c r="AC205" i="1"/>
  <c r="AK205" i="1"/>
  <c r="AT205" i="1"/>
  <c r="BB205" i="1"/>
  <c r="D206" i="1"/>
  <c r="M206" i="1"/>
  <c r="T206" i="1"/>
  <c r="AA206" i="1"/>
  <c r="AB206" i="1"/>
  <c r="AC206" i="1"/>
  <c r="AK206" i="1"/>
  <c r="AT206" i="1"/>
  <c r="BB206" i="1"/>
  <c r="D207" i="1"/>
  <c r="M207" i="1"/>
  <c r="T207" i="1"/>
  <c r="AA207" i="1"/>
  <c r="AB207" i="1"/>
  <c r="AC207" i="1"/>
  <c r="AK207" i="1"/>
  <c r="AT207" i="1"/>
  <c r="BB207" i="1"/>
  <c r="D208" i="1"/>
  <c r="M208" i="1"/>
  <c r="T208" i="1"/>
  <c r="AA208" i="1"/>
  <c r="AB208" i="1"/>
  <c r="AC208" i="1"/>
  <c r="AK208" i="1"/>
  <c r="AT208" i="1"/>
  <c r="BB208" i="1"/>
  <c r="D209" i="1"/>
  <c r="M209" i="1"/>
  <c r="T209" i="1"/>
  <c r="AA209" i="1"/>
  <c r="AB209" i="1"/>
  <c r="AK209" i="1"/>
  <c r="AT209" i="1"/>
  <c r="BB209" i="1"/>
  <c r="D210" i="1"/>
  <c r="M210" i="1"/>
  <c r="T210" i="1"/>
  <c r="AA210" i="1"/>
  <c r="AB210" i="1"/>
  <c r="AC210" i="1"/>
  <c r="AK210" i="1"/>
  <c r="AT210" i="1"/>
  <c r="BB210" i="1"/>
  <c r="CM215" i="1"/>
  <c r="CP215" i="1"/>
  <c r="AP220" i="1"/>
  <c r="BH220" i="1"/>
  <c r="BO220" i="1"/>
  <c r="BU220" i="1"/>
  <c r="BN222" i="1"/>
  <c r="DC227" i="1"/>
  <c r="DF226" i="1" s="1"/>
  <c r="DG226" i="1" s="1"/>
  <c r="DG228" i="1" s="1"/>
  <c r="DF227" i="1"/>
  <c r="DG227" i="1" s="1"/>
  <c r="C231" i="1"/>
  <c r="I231" i="1"/>
  <c r="CM231" i="1"/>
  <c r="M231" i="1"/>
  <c r="CP231" i="1" s="1"/>
  <c r="CQ231" i="1" s="1"/>
  <c r="CS231" i="1" s="1"/>
  <c r="O231" i="1"/>
  <c r="Z231" i="1"/>
  <c r="AD231" i="1" s="1"/>
  <c r="AG231" i="1"/>
  <c r="AK231" i="1"/>
  <c r="AP231" i="1"/>
  <c r="BH231" i="1"/>
  <c r="CV231" i="1"/>
  <c r="CV239" i="1" s="1"/>
  <c r="BO231" i="1"/>
  <c r="BX231" i="1"/>
  <c r="CO231" i="1"/>
  <c r="CL231" i="1" s="1"/>
  <c r="CR231" i="1"/>
  <c r="C232" i="1"/>
  <c r="I232" i="1"/>
  <c r="CT232" i="1" s="1"/>
  <c r="CU232" i="1" s="1"/>
  <c r="M232" i="1"/>
  <c r="CP232" i="1"/>
  <c r="CQ232" i="1" s="1"/>
  <c r="O232" i="1"/>
  <c r="Z232" i="1"/>
  <c r="AD232" i="1"/>
  <c r="AG232" i="1"/>
  <c r="AK232" i="1"/>
  <c r="AP232" i="1"/>
  <c r="AX232" i="1"/>
  <c r="BH232" i="1"/>
  <c r="CM232" i="1"/>
  <c r="CN232" i="1" s="1"/>
  <c r="BO232" i="1"/>
  <c r="BX232" i="1"/>
  <c r="C233" i="1"/>
  <c r="I233" i="1"/>
  <c r="CM233" i="1" s="1"/>
  <c r="CN233" i="1"/>
  <c r="M233" i="1"/>
  <c r="CP233" i="1"/>
  <c r="CQ233" i="1" s="1"/>
  <c r="O233" i="1"/>
  <c r="Z233" i="1"/>
  <c r="AD233" i="1"/>
  <c r="AG233" i="1"/>
  <c r="AK233" i="1"/>
  <c r="AP233" i="1"/>
  <c r="AX233" i="1"/>
  <c r="BH233" i="1"/>
  <c r="CV233" i="1"/>
  <c r="BO233" i="1"/>
  <c r="BX233" i="1"/>
  <c r="C234" i="1"/>
  <c r="I234" i="1"/>
  <c r="M234" i="1"/>
  <c r="CP234" i="1"/>
  <c r="CQ234" i="1" s="1"/>
  <c r="O234" i="1"/>
  <c r="Z234" i="1"/>
  <c r="AD234" i="1"/>
  <c r="AG234" i="1"/>
  <c r="CO234" i="1" s="1"/>
  <c r="CL234" i="1" s="1"/>
  <c r="AK234" i="1"/>
  <c r="AP234" i="1"/>
  <c r="AX234" i="1"/>
  <c r="BH234" i="1"/>
  <c r="CM234" i="1"/>
  <c r="CN234" i="1" s="1"/>
  <c r="BO234" i="1"/>
  <c r="BX234" i="1"/>
  <c r="CT234" i="1"/>
  <c r="C235" i="1"/>
  <c r="I235" i="1"/>
  <c r="CM235" i="1" s="1"/>
  <c r="CN235" i="1" s="1"/>
  <c r="M235" i="1"/>
  <c r="CP235" i="1"/>
  <c r="CQ235" i="1" s="1"/>
  <c r="O235" i="1"/>
  <c r="Z235" i="1"/>
  <c r="AD235" i="1"/>
  <c r="AG235" i="1"/>
  <c r="AK235" i="1"/>
  <c r="AP235" i="1"/>
  <c r="AX235" i="1"/>
  <c r="BH235" i="1"/>
  <c r="CV235" i="1"/>
  <c r="BO235" i="1"/>
  <c r="BX235" i="1"/>
  <c r="DE235" i="1"/>
  <c r="DF236" i="1"/>
  <c r="C236" i="1"/>
  <c r="I236" i="1"/>
  <c r="M236" i="1"/>
  <c r="CP236" i="1" s="1"/>
  <c r="CQ236" i="1"/>
  <c r="O236" i="1"/>
  <c r="Z236" i="1"/>
  <c r="AD236" i="1"/>
  <c r="AG236" i="1"/>
  <c r="AK236" i="1"/>
  <c r="AP236" i="1"/>
  <c r="AX236" i="1"/>
  <c r="BH236" i="1"/>
  <c r="BO236" i="1"/>
  <c r="BX236" i="1"/>
  <c r="CR236" i="1"/>
  <c r="C237" i="1"/>
  <c r="I237" i="1"/>
  <c r="M237" i="1"/>
  <c r="CR237" i="1" s="1"/>
  <c r="O237" i="1"/>
  <c r="Z237" i="1"/>
  <c r="AD237" i="1"/>
  <c r="AG237" i="1"/>
  <c r="AK237" i="1"/>
  <c r="AP237" i="1"/>
  <c r="AX237" i="1"/>
  <c r="BH237" i="1"/>
  <c r="CM237" i="1"/>
  <c r="CN237" i="1" s="1"/>
  <c r="BO237" i="1"/>
  <c r="BX237" i="1"/>
  <c r="CT237" i="1"/>
  <c r="I239" i="1"/>
  <c r="AK239" i="1"/>
  <c r="AP239" i="1"/>
  <c r="AX239" i="1"/>
  <c r="BO239" i="1"/>
  <c r="CO239" i="1"/>
  <c r="CV241" i="1"/>
  <c r="CV242" i="1"/>
  <c r="CV243" i="1"/>
  <c r="D246" i="1"/>
  <c r="CV247" i="1"/>
  <c r="AS248" i="1"/>
  <c r="BF248" i="1"/>
  <c r="AC249" i="1"/>
  <c r="AS249" i="1"/>
  <c r="BF249" i="1"/>
  <c r="BM250" i="1"/>
  <c r="AC251" i="1"/>
  <c r="AS251" i="1"/>
  <c r="BF251" i="1"/>
  <c r="CO278" i="1"/>
  <c r="CO279" i="1"/>
  <c r="CO280" i="1" s="1"/>
  <c r="CO302" i="1"/>
  <c r="CO281" i="1"/>
  <c r="CO282" i="1"/>
  <c r="CO283" i="1" s="1"/>
  <c r="CO303" i="1" s="1"/>
  <c r="CO307" i="1" s="1"/>
  <c r="CO284" i="1"/>
  <c r="CO285" i="1"/>
  <c r="CO286" i="1" s="1"/>
  <c r="CO304" i="1"/>
  <c r="CN288" i="1"/>
  <c r="CO288" i="1"/>
  <c r="CP288" i="1"/>
  <c r="CN291" i="1"/>
  <c r="CO291" i="1"/>
  <c r="CP291" i="1"/>
  <c r="CO297" i="1"/>
  <c r="CO298" i="1"/>
  <c r="CO301" i="1" s="1"/>
  <c r="CO299" i="1"/>
  <c r="CO300" i="1"/>
  <c r="CL302" i="1"/>
  <c r="CL303" i="1"/>
  <c r="CL304" i="1"/>
  <c r="CO315" i="1"/>
  <c r="CO316" i="1"/>
  <c r="CO317" i="1"/>
  <c r="CO318" i="1"/>
  <c r="CO319" i="1" s="1"/>
  <c r="CO320" i="1"/>
  <c r="CP325" i="1"/>
  <c r="CP330" i="1"/>
  <c r="CO335" i="1"/>
  <c r="CP336" i="1"/>
  <c r="CO339" i="1"/>
  <c r="CP339" i="1"/>
  <c r="CO340" i="1"/>
  <c r="CP340" i="1"/>
  <c r="CO341" i="1" s="1"/>
  <c r="CO342" i="1"/>
  <c r="CN345" i="1"/>
  <c r="CO345" i="1"/>
  <c r="CO353" i="1" s="1"/>
  <c r="CN347" i="1"/>
  <c r="CP347" i="1"/>
  <c r="CN351" i="1"/>
  <c r="CO362" i="1"/>
  <c r="CO367" i="1" s="1"/>
  <c r="CO387" i="1" s="1"/>
  <c r="CQ362" i="1"/>
  <c r="CO363" i="1"/>
  <c r="CQ363" i="1"/>
  <c r="CQ366" i="1"/>
  <c r="CP376" i="1"/>
  <c r="CP377" i="1"/>
  <c r="CP381" i="1"/>
  <c r="CO382" i="1"/>
  <c r="CP382" i="1"/>
  <c r="CK385" i="1"/>
  <c r="CM385" i="1"/>
  <c r="CL385" i="1"/>
  <c r="CO389" i="1"/>
  <c r="CT389" i="1"/>
  <c r="BF631" i="1"/>
  <c r="BF633" i="1"/>
  <c r="BF637" i="1"/>
  <c r="BF639" i="1"/>
  <c r="BW181" i="1" s="1"/>
  <c r="BF641" i="1"/>
  <c r="AO648" i="1"/>
  <c r="CP351" i="1"/>
  <c r="CO292" i="1"/>
  <c r="CO236" i="1"/>
  <c r="CL236" i="1" s="1"/>
  <c r="CM236" i="1"/>
  <c r="CN236" i="1" s="1"/>
  <c r="CO235" i="1"/>
  <c r="CL235" i="1" s="1"/>
  <c r="CO233" i="1"/>
  <c r="CL233" i="1" s="1"/>
  <c r="CT231" i="1"/>
  <c r="AP44" i="1"/>
  <c r="AT64" i="1"/>
  <c r="AT65" i="1" s="1"/>
  <c r="AR80" i="1"/>
  <c r="AX199" i="1" s="1"/>
  <c r="AR79" i="1"/>
  <c r="AR78" i="1"/>
  <c r="AX197" i="1" s="1"/>
  <c r="AR77" i="1"/>
  <c r="AR76" i="1"/>
  <c r="AX195" i="1" s="1"/>
  <c r="N109" i="1"/>
  <c r="BW183" i="1"/>
  <c r="CO354" i="1"/>
  <c r="CO321" i="1"/>
  <c r="CO322" i="1" s="1"/>
  <c r="CO289" i="1"/>
  <c r="CP305" i="1" s="1"/>
  <c r="BC117" i="1"/>
  <c r="W107" i="1"/>
  <c r="AZ91" i="1"/>
  <c r="BI210" i="1" s="1"/>
  <c r="AX210" i="1"/>
  <c r="AZ85" i="1"/>
  <c r="BI204" i="1" s="1"/>
  <c r="AX204" i="1"/>
  <c r="AX203" i="1"/>
  <c r="AX201" i="1"/>
  <c r="AZ80" i="1"/>
  <c r="BI199" i="1" s="1"/>
  <c r="AZ78" i="1"/>
  <c r="BI197" i="1" s="1"/>
  <c r="AZ76" i="1"/>
  <c r="BI195" i="1" s="1"/>
  <c r="CR235" i="1"/>
  <c r="CR234" i="1"/>
  <c r="CS234" i="1"/>
  <c r="CR233" i="1"/>
  <c r="CR232" i="1"/>
  <c r="CS232" i="1"/>
  <c r="S115" i="1"/>
  <c r="S118" i="1" s="1"/>
  <c r="AC250" i="1" s="1"/>
  <c r="CP329" i="1" s="1"/>
  <c r="CP331" i="1" s="1"/>
  <c r="CP332" i="1" s="1"/>
  <c r="CO306" i="1"/>
  <c r="CP306" i="1"/>
  <c r="CO305" i="1"/>
  <c r="CO323" i="1"/>
  <c r="CO381" i="1"/>
  <c r="CO385" i="1"/>
  <c r="CO355" i="1"/>
  <c r="CP307" i="1"/>
  <c r="CS233" i="1"/>
  <c r="CU233" i="1" s="1"/>
  <c r="CS235" i="1"/>
  <c r="AZ88" i="1"/>
  <c r="BI207" i="1" s="1"/>
  <c r="AX207" i="1"/>
  <c r="AZ90" i="1"/>
  <c r="BI209" i="1" s="1"/>
  <c r="AX209" i="1"/>
  <c r="AZ86" i="1"/>
  <c r="BI205" i="1" s="1"/>
  <c r="CO293" i="1"/>
  <c r="CO290" i="1"/>
  <c r="CV237" i="1"/>
  <c r="CT235" i="1"/>
  <c r="CU235" i="1" s="1"/>
  <c r="CV234" i="1"/>
  <c r="CT233" i="1"/>
  <c r="CV232" i="1"/>
  <c r="CL386" i="1"/>
  <c r="AC93" i="1" l="1"/>
  <c r="AR93" i="1" s="1"/>
  <c r="AZ83" i="1"/>
  <c r="BI202" i="1" s="1"/>
  <c r="AX202" i="1"/>
  <c r="AZ81" i="1"/>
  <c r="BI200" i="1" s="1"/>
  <c r="AX200" i="1"/>
  <c r="AZ87" i="1"/>
  <c r="BI206" i="1" s="1"/>
  <c r="AX206" i="1"/>
  <c r="BB211" i="1"/>
  <c r="AC247" i="1"/>
  <c r="AX193" i="1"/>
  <c r="AZ74" i="1"/>
  <c r="BI193" i="1" s="1"/>
  <c r="CP333" i="1"/>
  <c r="CO366" i="1" s="1"/>
  <c r="CO376" i="1"/>
  <c r="I95" i="1"/>
  <c r="CM213" i="1"/>
  <c r="I213" i="1" s="1"/>
  <c r="N239" i="1" s="1"/>
  <c r="CU231" i="1"/>
  <c r="CS239" i="1"/>
  <c r="AZ77" i="1"/>
  <c r="BI196" i="1" s="1"/>
  <c r="AX196" i="1"/>
  <c r="BM247" i="1"/>
  <c r="BM248" i="1"/>
  <c r="BM249" i="1"/>
  <c r="AP648" i="1"/>
  <c r="BC115" i="1"/>
  <c r="BC119" i="1"/>
  <c r="CT236" i="1"/>
  <c r="CV236" i="1"/>
  <c r="CU234" i="1"/>
  <c r="T211" i="1"/>
  <c r="AZ75" i="1"/>
  <c r="AX194" i="1"/>
  <c r="AZ79" i="1"/>
  <c r="BI198" i="1" s="1"/>
  <c r="AX198" i="1"/>
  <c r="CO351" i="1"/>
  <c r="CO352" i="1"/>
  <c r="CO347" i="1"/>
  <c r="CO349" i="1"/>
  <c r="CO348" i="1" s="1"/>
  <c r="CO343" i="1"/>
  <c r="BM251" i="1"/>
  <c r="CP237" i="1"/>
  <c r="CQ237" i="1" s="1"/>
  <c r="CS237" i="1" s="1"/>
  <c r="CU237" i="1" s="1"/>
  <c r="CO237" i="1"/>
  <c r="CL237" i="1" s="1"/>
  <c r="CS236" i="1"/>
  <c r="CO232" i="1"/>
  <c r="CL232" i="1" s="1"/>
  <c r="CN231" i="1"/>
  <c r="AZ89" i="1"/>
  <c r="BI208" i="1" s="1"/>
  <c r="AX208" i="1"/>
  <c r="AC193" i="1"/>
  <c r="AC211" i="1" s="1"/>
  <c r="AI115" i="1" l="1"/>
  <c r="AK92" i="1"/>
  <c r="CO377" i="1"/>
  <c r="CO365" i="1"/>
  <c r="AZ93" i="1"/>
  <c r="BI194" i="1"/>
  <c r="BI211" i="1" s="1"/>
  <c r="CU236" i="1"/>
  <c r="CU239" i="1" s="1"/>
  <c r="AX211" i="1"/>
  <c r="AI118" i="1" l="1"/>
  <c r="AP647" i="1"/>
  <c r="AV115" i="1"/>
  <c r="BF247" i="1" s="1"/>
  <c r="AS247" i="1"/>
  <c r="AP650" i="1" l="1"/>
  <c r="AV118" i="1" s="1"/>
  <c r="BF250" i="1" s="1"/>
  <c r="AS250" i="1"/>
</calcChain>
</file>

<file path=xl/comments1.xml><?xml version="1.0" encoding="utf-8"?>
<comments xmlns="http://schemas.openxmlformats.org/spreadsheetml/2006/main">
  <authors>
    <author>Administrator</author>
    <author>u08159</author>
  </authors>
  <commentList>
    <comment ref="D36" authorId="0">
      <text>
        <r>
          <rPr>
            <b/>
            <sz val="8"/>
            <color indexed="81"/>
            <rFont val="Tahoma"/>
            <family val="2"/>
          </rPr>
          <t>Administrator:</t>
        </r>
        <r>
          <rPr>
            <sz val="8"/>
            <color indexed="81"/>
            <rFont val="Tahoma"/>
            <family val="2"/>
          </rPr>
          <t xml:space="preserve">
חתימת המשרד המעניק שרותים על טופס ההזמנה. </t>
        </r>
      </text>
    </comment>
    <comment ref="D42" authorId="0">
      <text>
        <r>
          <rPr>
            <b/>
            <sz val="9"/>
            <color indexed="81"/>
            <rFont val="Tahoma"/>
            <family val="2"/>
          </rPr>
          <t>Administrator:</t>
        </r>
        <r>
          <rPr>
            <sz val="9"/>
            <color indexed="81"/>
            <rFont val="Tahoma"/>
            <family val="2"/>
          </rPr>
          <t xml:space="preserve">
חובה לבחור מרחב הפעלה בו תתבצע המדידה.</t>
        </r>
      </text>
    </comment>
    <comment ref="S52" authorId="1">
      <text>
        <r>
          <rPr>
            <sz val="12"/>
            <color indexed="81"/>
            <rFont val="David"/>
            <family val="2"/>
            <charset val="177"/>
          </rPr>
          <t>יש להזין את מספר החשבון הסידורי, על פי סדר הגשת החשבונות</t>
        </r>
        <r>
          <rPr>
            <sz val="10"/>
            <color indexed="81"/>
            <rFont val="Tahoma"/>
            <family val="2"/>
          </rPr>
          <t xml:space="preserve">
</t>
        </r>
      </text>
    </comment>
    <comment ref="W68" authorId="1">
      <text>
        <r>
          <rPr>
            <sz val="12"/>
            <color indexed="81"/>
            <rFont val="David"/>
            <family val="2"/>
            <charset val="177"/>
          </rPr>
          <t>יש להזין את מספר הסכם השינויים האחרון שבתוקף.</t>
        </r>
        <r>
          <rPr>
            <sz val="10"/>
            <color indexed="81"/>
            <rFont val="Tahoma"/>
            <family val="2"/>
          </rPr>
          <t xml:space="preserve">
</t>
        </r>
      </text>
    </comment>
    <comment ref="Y185" authorId="1">
      <text>
        <r>
          <rPr>
            <sz val="12"/>
            <color indexed="81"/>
            <rFont val="David"/>
            <family val="2"/>
            <charset val="177"/>
          </rPr>
          <t>יש להזין את מספר הסכם השינויים האחרון שבתוקף.</t>
        </r>
        <r>
          <rPr>
            <sz val="10"/>
            <color indexed="81"/>
            <rFont val="Tahoma"/>
            <family val="2"/>
          </rPr>
          <t xml:space="preserve">
</t>
        </r>
      </text>
    </comment>
    <comment ref="Y222" authorId="1">
      <text>
        <r>
          <rPr>
            <sz val="12"/>
            <color indexed="81"/>
            <rFont val="David"/>
            <family val="2"/>
            <charset val="177"/>
          </rPr>
          <t>יש להזין את מספר הסכם השינויים האחרון שבתוקף.</t>
        </r>
      </text>
    </comment>
    <comment ref="BX225" authorId="1">
      <text>
        <r>
          <rPr>
            <b/>
            <sz val="12"/>
            <color indexed="81"/>
            <rFont val="David"/>
            <family val="2"/>
            <charset val="177"/>
          </rPr>
          <t>תשומת לב: כמות יתרת שעות לניצול מחושבת לפי התעריף הגבוה, ולא לפי תעריף של מעל 180 ש"ע. (לפי עמודה ז ולא לפי עמודה ח)</t>
        </r>
        <r>
          <rPr>
            <sz val="10"/>
            <color indexed="81"/>
            <rFont val="Tahoma"/>
            <family val="2"/>
          </rPr>
          <t xml:space="preserve">
</t>
        </r>
      </text>
    </comment>
    <comment ref="M229" authorId="0">
      <text>
        <r>
          <rPr>
            <b/>
            <u/>
            <sz val="11"/>
            <color indexed="10"/>
            <rFont val="David"/>
            <family val="2"/>
            <charset val="177"/>
          </rPr>
          <t>שדה חובה!</t>
        </r>
        <r>
          <rPr>
            <b/>
            <u/>
            <sz val="11"/>
            <color indexed="81"/>
            <rFont val="David"/>
            <family val="2"/>
            <charset val="177"/>
          </rPr>
          <t xml:space="preserve">
עובד ללא משרד</t>
        </r>
        <r>
          <rPr>
            <b/>
            <sz val="11"/>
            <color indexed="81"/>
            <rFont val="David"/>
            <family val="2"/>
            <charset val="177"/>
          </rPr>
          <t xml:space="preserve">:
הינו מתכנן / יועץ / מפקח / מנהל פרויקט המשתמש לצרכי ביצוע עבודתו במשרד / מתקן </t>
        </r>
        <r>
          <rPr>
            <b/>
            <u/>
            <sz val="11"/>
            <color indexed="81"/>
            <rFont val="David"/>
            <family val="2"/>
            <charset val="177"/>
          </rPr>
          <t xml:space="preserve">הניתנים לו ע"י משהב"ט </t>
        </r>
        <r>
          <rPr>
            <b/>
            <sz val="11"/>
            <color indexed="81"/>
            <rFont val="David"/>
            <family val="2"/>
            <charset val="177"/>
          </rPr>
          <t xml:space="preserve">או צה"ל . בנוסף, הספק מקבל שירותי משרד.
שרותי משרד: הדפסה, צילום, שימוש בטלפון או 
פקסימיליה - כולם או מקצתם).
במקרה זה - רשום </t>
        </r>
        <r>
          <rPr>
            <b/>
            <sz val="14"/>
            <color indexed="10"/>
            <rFont val="David"/>
            <family val="2"/>
            <charset val="177"/>
          </rPr>
          <t>0</t>
        </r>
        <r>
          <rPr>
            <b/>
            <sz val="11"/>
            <color indexed="81"/>
            <rFont val="David"/>
            <family val="2"/>
            <charset val="177"/>
          </rPr>
          <t>.</t>
        </r>
      </text>
    </comment>
    <comment ref="N229" authorId="0">
      <text>
        <r>
          <rPr>
            <b/>
            <u/>
            <sz val="12"/>
            <color indexed="10"/>
            <rFont val="David"/>
            <family val="2"/>
            <charset val="177"/>
          </rPr>
          <t>שדה חובה!</t>
        </r>
        <r>
          <rPr>
            <b/>
            <u/>
            <sz val="12"/>
            <color indexed="81"/>
            <rFont val="David"/>
            <family val="2"/>
            <charset val="177"/>
          </rPr>
          <t xml:space="preserve">
עובד עם משרד</t>
        </r>
        <r>
          <rPr>
            <b/>
            <sz val="12"/>
            <color indexed="81"/>
            <rFont val="David"/>
            <family val="2"/>
            <charset val="177"/>
          </rPr>
          <t xml:space="preserve"> :
 הינו מתכנן / יועץ / מפקח/ מנהל עבודה המשתמש לצרכי ביצוע עבודתו בשירותי משרדו ואלה </t>
        </r>
        <r>
          <rPr>
            <b/>
            <u/>
            <sz val="12"/>
            <color indexed="81"/>
            <rFont val="David"/>
            <family val="2"/>
            <charset val="177"/>
          </rPr>
          <t>אינם</t>
        </r>
        <r>
          <rPr>
            <b/>
            <sz val="12"/>
            <color indexed="81"/>
            <rFont val="David"/>
            <family val="2"/>
            <charset val="177"/>
          </rPr>
          <t xml:space="preserve"> ניתנים לו ע"י משהב"ט או צה"ל.
במקרה זה רשום: </t>
        </r>
        <r>
          <rPr>
            <b/>
            <sz val="14"/>
            <color indexed="10"/>
            <rFont val="David"/>
            <family val="2"/>
            <charset val="177"/>
          </rPr>
          <t>1</t>
        </r>
      </text>
    </comment>
    <comment ref="C230" authorId="1">
      <text>
        <r>
          <rPr>
            <b/>
            <sz val="12"/>
            <color indexed="81"/>
            <rFont val="David"/>
            <family val="2"/>
            <charset val="177"/>
          </rPr>
          <t xml:space="preserve">יש לרשום את שם העובד אשר עבורו מבוקשת תמורה, בחשבון הנוכחי. </t>
        </r>
        <r>
          <rPr>
            <sz val="10"/>
            <color indexed="81"/>
            <rFont val="Tahoma"/>
            <family val="2"/>
          </rPr>
          <t xml:space="preserve">
</t>
        </r>
      </text>
    </comment>
    <comment ref="I230" authorId="1">
      <text>
        <r>
          <rPr>
            <b/>
            <sz val="12"/>
            <color indexed="81"/>
            <rFont val="David"/>
            <family val="2"/>
            <charset val="177"/>
          </rPr>
          <t>יש לרשום את סך התקציב (ללא מע"מ) המוקצה לעובד על פי הכתוב בהזמנה /בהסכם השינויים</t>
        </r>
        <r>
          <rPr>
            <sz val="10"/>
            <color indexed="81"/>
            <rFont val="Tahoma"/>
            <family val="2"/>
          </rPr>
          <t xml:space="preserve">
</t>
        </r>
      </text>
    </comment>
    <comment ref="O230" authorId="0">
      <text>
        <r>
          <rPr>
            <u/>
            <sz val="12"/>
            <color indexed="81"/>
            <rFont val="David"/>
            <family val="2"/>
            <charset val="177"/>
          </rPr>
          <t>נא לציין סיווג העובד כפי שנקבע בהזמנה :</t>
        </r>
        <r>
          <rPr>
            <sz val="12"/>
            <color indexed="81"/>
            <rFont val="David"/>
            <family val="2"/>
            <charset val="177"/>
          </rPr>
          <t xml:space="preserve">
א.יועץ בכיר או מומחה או  
    מפקח בכיר או מנהל פרויקט בכיר. תעריף זה על 
    פי החלטת ועדה בלבד. 
ב.אקדמאי בכיר  או ראש צוות
ג. אקדמאי או הנדסאי או  טכנאי בכיר או מודד רשוי
ד.אקדמאי זוטר או הנדסאי  או טכנאי 
ה. הנדסאי או טכנאי זוטר או שרטט
ו. פועל מדידה
ז. ציוד מדידה  </t>
        </r>
      </text>
    </comment>
    <comment ref="Z230" authorId="1">
      <text>
        <r>
          <rPr>
            <b/>
            <u/>
            <sz val="10"/>
            <color indexed="81"/>
            <rFont val="Tahoma"/>
            <family val="2"/>
          </rPr>
          <t xml:space="preserve">מחיר ש"ע לתקופת הביצוע: </t>
        </r>
        <r>
          <rPr>
            <b/>
            <sz val="10"/>
            <color indexed="81"/>
            <rFont val="Tahoma"/>
            <family val="2"/>
          </rPr>
          <t xml:space="preserve">
באחריות הספק לעדכן את תעריף לש"ע.
</t>
        </r>
        <r>
          <rPr>
            <sz val="10"/>
            <color indexed="81"/>
            <rFont val="Tahoma"/>
            <family val="2"/>
          </rPr>
          <t xml:space="preserve">
</t>
        </r>
      </text>
    </comment>
    <comment ref="AD230" authorId="1">
      <text>
        <r>
          <rPr>
            <b/>
            <sz val="10"/>
            <color indexed="81"/>
            <rFont val="Tahoma"/>
            <family val="2"/>
          </rPr>
          <t xml:space="preserve">תעריף ש"ע מעל 180 ש"ע לחודש -  יהיה 85% מערך ש"ע רגילה
</t>
        </r>
        <r>
          <rPr>
            <sz val="10"/>
            <color indexed="81"/>
            <rFont val="Tahoma"/>
            <family val="2"/>
          </rPr>
          <t xml:space="preserve">
</t>
        </r>
      </text>
    </comment>
    <comment ref="AG230" authorId="1">
      <text>
        <r>
          <rPr>
            <b/>
            <sz val="12"/>
            <color indexed="81"/>
            <rFont val="David"/>
            <family val="2"/>
            <charset val="177"/>
          </rPr>
          <t xml:space="preserve">יש להכניס את כמות שעות העבודה שהועסק העובד  </t>
        </r>
        <r>
          <rPr>
            <b/>
            <u/>
            <sz val="12"/>
            <color indexed="10"/>
            <rFont val="David"/>
            <family val="2"/>
            <charset val="177"/>
          </rPr>
          <t>בחודש זה</t>
        </r>
        <r>
          <rPr>
            <b/>
            <sz val="12"/>
            <color indexed="81"/>
            <rFont val="David"/>
            <family val="2"/>
            <charset val="177"/>
          </rPr>
          <t xml:space="preserve"> (עד 180 ש"ע לעובד)</t>
        </r>
        <r>
          <rPr>
            <sz val="10"/>
            <color indexed="81"/>
            <rFont val="Tahoma"/>
            <family val="2"/>
          </rPr>
          <t xml:space="preserve">
</t>
        </r>
      </text>
    </comment>
    <comment ref="AK230" authorId="1">
      <text>
        <r>
          <rPr>
            <b/>
            <sz val="12"/>
            <color indexed="81"/>
            <rFont val="David"/>
            <family val="2"/>
            <charset val="177"/>
          </rPr>
          <t xml:space="preserve">יש להכניס את כמות שעות העבודה של חודש זה שבהן הועסק </t>
        </r>
        <r>
          <rPr>
            <b/>
            <sz val="12"/>
            <color indexed="10"/>
            <rFont val="David"/>
            <family val="2"/>
            <charset val="177"/>
          </rPr>
          <t>רק</t>
        </r>
        <r>
          <rPr>
            <b/>
            <sz val="12"/>
            <color indexed="81"/>
            <rFont val="David"/>
            <family val="2"/>
            <charset val="177"/>
          </rPr>
          <t xml:space="preserve"> </t>
        </r>
        <r>
          <rPr>
            <b/>
            <sz val="12"/>
            <color indexed="10"/>
            <rFont val="David"/>
            <family val="2"/>
            <charset val="177"/>
          </rPr>
          <t>מעבר ל 180</t>
        </r>
        <r>
          <rPr>
            <b/>
            <sz val="12"/>
            <color indexed="81"/>
            <rFont val="David"/>
            <family val="2"/>
            <charset val="177"/>
          </rPr>
          <t xml:space="preserve"> שעות חודשיות לכל עובד.</t>
        </r>
        <r>
          <rPr>
            <sz val="10"/>
            <color indexed="81"/>
            <rFont val="Tahoma"/>
            <family val="2"/>
          </rPr>
          <t xml:space="preserve">
</t>
        </r>
      </text>
    </comment>
    <comment ref="I231" authorId="1">
      <text>
        <r>
          <rPr>
            <b/>
            <sz val="12"/>
            <color indexed="81"/>
            <rFont val="David"/>
            <family val="2"/>
            <charset val="177"/>
          </rPr>
          <t>יש לרשום את סך התקציב (ללא מע"מ) המוקצה לעובד על פי הכתוב בהזמנה /בהסכם השינויים</t>
        </r>
        <r>
          <rPr>
            <sz val="10"/>
            <color indexed="81"/>
            <rFont val="Tahoma"/>
            <family val="2"/>
          </rPr>
          <t xml:space="preserve">
</t>
        </r>
      </text>
    </comment>
    <comment ref="O231" authorId="0">
      <text>
        <r>
          <rPr>
            <u/>
            <sz val="12"/>
            <color indexed="81"/>
            <rFont val="David"/>
            <family val="2"/>
            <charset val="177"/>
          </rPr>
          <t>נא לציין סיווג העובד כפי שנקבע בהזמנה :</t>
        </r>
        <r>
          <rPr>
            <sz val="12"/>
            <color indexed="81"/>
            <rFont val="David"/>
            <family val="2"/>
            <charset val="177"/>
          </rPr>
          <t xml:space="preserve">
א.יועץ בכיר או מומחה או  
    מפקח בכיר או מנהל פרויקט בכיר. תעריף זה על 
    פי החלטת ועדה בלבד. 
ב.אקדמאי בכיר  או ראש צוות
ג. אקדמאי או הנדסאי או  טכנאי בכיר או מודד רשוי
ד.אקדמאי זוטר או הנדסאי  או טכנאי 
ה. הנדסאי או טכנאי זוטר או שרטט
ו. פועל מדידה
ז. ציוד מדידה  </t>
        </r>
      </text>
    </comment>
    <comment ref="Z231" authorId="1">
      <text>
        <r>
          <rPr>
            <b/>
            <u/>
            <sz val="10"/>
            <color indexed="81"/>
            <rFont val="Tahoma"/>
            <family val="2"/>
          </rPr>
          <t xml:space="preserve">מחיר ש"ע לתקופת הביצוע: </t>
        </r>
        <r>
          <rPr>
            <b/>
            <sz val="10"/>
            <color indexed="81"/>
            <rFont val="Tahoma"/>
            <family val="2"/>
          </rPr>
          <t xml:space="preserve">
באחריות הספק לעדכן את תעריף לש"ע.
</t>
        </r>
        <r>
          <rPr>
            <sz val="10"/>
            <color indexed="81"/>
            <rFont val="Tahoma"/>
            <family val="2"/>
          </rPr>
          <t xml:space="preserve">
</t>
        </r>
      </text>
    </comment>
    <comment ref="AG231" authorId="1">
      <text>
        <r>
          <rPr>
            <b/>
            <sz val="12"/>
            <color indexed="81"/>
            <rFont val="David"/>
            <family val="2"/>
            <charset val="177"/>
          </rPr>
          <t xml:space="preserve">יש להכניס את כמות שעות העבודה שהועסק העובד  </t>
        </r>
        <r>
          <rPr>
            <b/>
            <u/>
            <sz val="12"/>
            <color indexed="10"/>
            <rFont val="David"/>
            <family val="2"/>
            <charset val="177"/>
          </rPr>
          <t>בחודש זה</t>
        </r>
        <r>
          <rPr>
            <b/>
            <sz val="12"/>
            <color indexed="81"/>
            <rFont val="David"/>
            <family val="2"/>
            <charset val="177"/>
          </rPr>
          <t xml:space="preserve"> (עד 180 ש"ע לעובד)</t>
        </r>
        <r>
          <rPr>
            <sz val="10"/>
            <color indexed="81"/>
            <rFont val="Tahoma"/>
            <family val="2"/>
          </rPr>
          <t xml:space="preserve">
</t>
        </r>
      </text>
    </comment>
    <comment ref="AK231" authorId="1">
      <text>
        <r>
          <rPr>
            <b/>
            <sz val="12"/>
            <color indexed="81"/>
            <rFont val="David"/>
            <family val="2"/>
            <charset val="177"/>
          </rPr>
          <t xml:space="preserve">יש להכניס את כמות שעות העבודה של חודש זה שבהן הועסק </t>
        </r>
        <r>
          <rPr>
            <b/>
            <sz val="12"/>
            <color indexed="10"/>
            <rFont val="David"/>
            <family val="2"/>
            <charset val="177"/>
          </rPr>
          <t>רק</t>
        </r>
        <r>
          <rPr>
            <b/>
            <sz val="12"/>
            <color indexed="81"/>
            <rFont val="David"/>
            <family val="2"/>
            <charset val="177"/>
          </rPr>
          <t xml:space="preserve"> </t>
        </r>
        <r>
          <rPr>
            <b/>
            <sz val="12"/>
            <color indexed="10"/>
            <rFont val="David"/>
            <family val="2"/>
            <charset val="177"/>
          </rPr>
          <t>מעבר ל 180</t>
        </r>
        <r>
          <rPr>
            <b/>
            <sz val="12"/>
            <color indexed="81"/>
            <rFont val="David"/>
            <family val="2"/>
            <charset val="177"/>
          </rPr>
          <t xml:space="preserve"> שעות חודשיות לכל עובד.</t>
        </r>
        <r>
          <rPr>
            <sz val="10"/>
            <color indexed="81"/>
            <rFont val="Tahoma"/>
            <family val="2"/>
          </rPr>
          <t xml:space="preserve">
</t>
        </r>
      </text>
    </comment>
    <comment ref="AC247" authorId="1">
      <text>
        <r>
          <rPr>
            <b/>
            <sz val="10"/>
            <color indexed="81"/>
            <rFont val="Tahoma"/>
            <family val="2"/>
          </rPr>
          <t xml:space="preserve">יש להזין את הסכום המצטבר של החשבון הקודם - </t>
        </r>
        <r>
          <rPr>
            <b/>
            <u/>
            <sz val="10"/>
            <color indexed="10"/>
            <rFont val="Tahoma"/>
            <family val="2"/>
          </rPr>
          <t>בגין תשלומי אחוזים</t>
        </r>
        <r>
          <rPr>
            <sz val="10"/>
            <color indexed="81"/>
            <rFont val="Tahoma"/>
            <family val="2"/>
          </rPr>
          <t xml:space="preserve">
</t>
        </r>
      </text>
    </comment>
    <comment ref="AC248" authorId="1">
      <text>
        <r>
          <rPr>
            <b/>
            <sz val="10"/>
            <color indexed="81"/>
            <rFont val="Tahoma"/>
            <family val="2"/>
          </rPr>
          <t xml:space="preserve">יש להזין </t>
        </r>
        <r>
          <rPr>
            <b/>
            <u/>
            <sz val="10"/>
            <color indexed="10"/>
            <rFont val="Tahoma"/>
            <family val="2"/>
          </rPr>
          <t>תשלומים אחרים מצטברים</t>
        </r>
        <r>
          <rPr>
            <b/>
            <sz val="10"/>
            <color indexed="81"/>
            <rFont val="Tahoma"/>
            <family val="2"/>
          </rPr>
          <t xml:space="preserve"> ששולמו בחשבונות קודמים</t>
        </r>
        <r>
          <rPr>
            <sz val="10"/>
            <color indexed="81"/>
            <rFont val="Tahoma"/>
            <family val="2"/>
          </rPr>
          <t xml:space="preserve">
</t>
        </r>
      </text>
    </comment>
    <comment ref="AC249" authorId="1">
      <text>
        <r>
          <rPr>
            <b/>
            <sz val="10"/>
            <color indexed="81"/>
            <rFont val="Tahoma"/>
            <family val="2"/>
          </rPr>
          <t xml:space="preserve">יש להזין </t>
        </r>
        <r>
          <rPr>
            <b/>
            <u/>
            <sz val="10"/>
            <color indexed="10"/>
            <rFont val="Tahoma"/>
            <family val="2"/>
          </rPr>
          <t>תשלומים אחרים מצטברים</t>
        </r>
        <r>
          <rPr>
            <b/>
            <sz val="10"/>
            <color indexed="81"/>
            <rFont val="Tahoma"/>
            <family val="2"/>
          </rPr>
          <t xml:space="preserve"> ששולמו בחשבונות קודמים</t>
        </r>
        <r>
          <rPr>
            <sz val="10"/>
            <color indexed="81"/>
            <rFont val="Tahoma"/>
            <family val="2"/>
          </rPr>
          <t xml:space="preserve">
</t>
        </r>
      </text>
    </comment>
    <comment ref="AC251" authorId="1">
      <text>
        <r>
          <rPr>
            <b/>
            <sz val="10"/>
            <color indexed="81"/>
            <rFont val="Tahoma"/>
            <family val="2"/>
          </rPr>
          <t>יש להזין את הסכום המצטבר של החשבון הקודם - בגין</t>
        </r>
        <r>
          <rPr>
            <b/>
            <u/>
            <sz val="10"/>
            <color indexed="10"/>
            <rFont val="Tahoma"/>
            <family val="2"/>
          </rPr>
          <t xml:space="preserve"> התיקרויות</t>
        </r>
        <r>
          <rPr>
            <sz val="10"/>
            <color indexed="81"/>
            <rFont val="Tahoma"/>
            <family val="2"/>
          </rPr>
          <t xml:space="preserve">
</t>
        </r>
      </text>
    </comment>
  </commentList>
</comments>
</file>

<file path=xl/sharedStrings.xml><?xml version="1.0" encoding="utf-8"?>
<sst xmlns="http://schemas.openxmlformats.org/spreadsheetml/2006/main" count="508" uniqueCount="417">
  <si>
    <t>מדד בסיס החוזה</t>
  </si>
  <si>
    <t>תאריך</t>
  </si>
  <si>
    <t>מדד בסיס חדש</t>
  </si>
  <si>
    <t>R</t>
  </si>
  <si>
    <t>עד</t>
  </si>
  <si>
    <t>שכר מתכנן מצטבר</t>
  </si>
  <si>
    <t>שכר מתכנן</t>
  </si>
  <si>
    <t>מאושר</t>
  </si>
  <si>
    <t>A</t>
  </si>
  <si>
    <t>B</t>
  </si>
  <si>
    <t>D</t>
  </si>
  <si>
    <t>E</t>
  </si>
  <si>
    <t>התניה לקיום של 97-99</t>
  </si>
  <si>
    <t>1W</t>
  </si>
  <si>
    <t>1M</t>
  </si>
  <si>
    <t xml:space="preserve">מתאריך </t>
  </si>
  <si>
    <t>C</t>
  </si>
  <si>
    <t>ל ת ש ל ו ם</t>
  </si>
  <si>
    <t>לפי מע"מ של:</t>
  </si>
  <si>
    <t>ללא מע"מ</t>
  </si>
  <si>
    <t>כולל מע"מ</t>
  </si>
  <si>
    <t>לשימוש המתכנן</t>
  </si>
  <si>
    <t>לשימוש מעהב"ט</t>
  </si>
  <si>
    <t>שכר</t>
  </si>
  <si>
    <t>החזר</t>
  </si>
  <si>
    <t>הוצאות</t>
  </si>
  <si>
    <t>שם פרטי ומשפחה</t>
  </si>
  <si>
    <t>תפקיד</t>
  </si>
  <si>
    <t>ת.ז. / מס' אישי</t>
  </si>
  <si>
    <t>חותמת וחתימת המאשר</t>
  </si>
  <si>
    <t>חותמת דואר נכנס - הגוף הדורש</t>
  </si>
  <si>
    <t xml:space="preserve">תיאור </t>
  </si>
  <si>
    <t>ערך מבנה בש"ח מותאם למדד ההזמנה</t>
  </si>
  <si>
    <t>תאור העבודה / מבנה</t>
  </si>
  <si>
    <t>F</t>
  </si>
  <si>
    <t>J</t>
  </si>
  <si>
    <t xml:space="preserve">1M התיקרוית </t>
  </si>
  <si>
    <t>ראה הערה</t>
  </si>
  <si>
    <t>חריגה</t>
  </si>
  <si>
    <t>יש שורה בה סך % שירותים חלקיים חורג מהמכסה קיימת</t>
  </si>
  <si>
    <t xml:space="preserve">אישור רמ"ד / קפ"ט </t>
  </si>
  <si>
    <r>
      <t xml:space="preserve">סה"כ שכר בחוזה </t>
    </r>
    <r>
      <rPr>
        <b/>
        <sz val="12"/>
        <rFont val="David"/>
        <family val="2"/>
        <charset val="177"/>
      </rPr>
      <t>(ב-% לפי תחשיב ו/או הסכם שינויים בתוקף)</t>
    </r>
  </si>
  <si>
    <t>קידומת</t>
  </si>
  <si>
    <t>אישור ר' ענף / מנהל מחוז</t>
  </si>
  <si>
    <t>מספר טלפון של הפרויקטור</t>
  </si>
  <si>
    <t xml:space="preserve">חשבון חלקי לפיקוח עליון </t>
  </si>
  <si>
    <t>חשבונות קודמים</t>
  </si>
  <si>
    <t>חשבון מצטבר</t>
  </si>
  <si>
    <t>החשבון ערוך</t>
  </si>
  <si>
    <t>חתימה וחותמת המתכנן</t>
  </si>
  <si>
    <t>שם המשרד</t>
  </si>
  <si>
    <t xml:space="preserve">הערה: </t>
  </si>
  <si>
    <t>חשבון ראשון לחוזה לפי % או שעות</t>
  </si>
  <si>
    <t>חשבון סופי לתכנון (לאחר יציאת מכרז)</t>
  </si>
  <si>
    <t>סוג החשבון</t>
  </si>
  <si>
    <t>יש להזין סוג החשבון</t>
  </si>
  <si>
    <t>% שכר לתשלום</t>
  </si>
  <si>
    <t>444/</t>
  </si>
  <si>
    <t>חשבון חלקי=0, סופי 1</t>
  </si>
  <si>
    <t xml:space="preserve">סכום מקסימום לתשלום: </t>
  </si>
  <si>
    <t>פרטי מספר חוזה עם הקבלן</t>
  </si>
  <si>
    <t xml:space="preserve">האם מדובר בחשבון סופי? </t>
  </si>
  <si>
    <t>האם זה חשבון חלקי מס' 1?  1=לא</t>
  </si>
  <si>
    <t>אם לא, האם צויין ששולם כבר מעל 4.99 ₪? לא=1</t>
  </si>
  <si>
    <t xml:space="preserve">האם מלאו את הסכומים ששולמו? עד כה שולם: </t>
  </si>
  <si>
    <t>בודק האם שני התנאים קיימים ויש צורך לכתוב הערה = 1</t>
  </si>
  <si>
    <t xml:space="preserve">אם לא, לכתוב העברה: </t>
  </si>
  <si>
    <t>מספר 1</t>
  </si>
  <si>
    <t>מספר 2</t>
  </si>
  <si>
    <t>כמות התווים בשדה (מספר או בוצע בדרך אחרת)</t>
  </si>
  <si>
    <t xml:space="preserve">האם צריך להיות רשום מספר חוזה ולא רשום? </t>
  </si>
  <si>
    <t>יש לציין בחשבון הסופי את מספר החוזה עם הקבלן</t>
  </si>
  <si>
    <t>האם הוזן חריגה מהסכום המקסימלי? כן=1</t>
  </si>
  <si>
    <t>האחוז המקסימלי לתשלום: 95% חלקי, סופי</t>
  </si>
  <si>
    <t>הסכום המקסימלי המאושר לתשלום</t>
  </si>
  <si>
    <t xml:space="preserve">הסכום המבוקש לתשלום </t>
  </si>
  <si>
    <t xml:space="preserve">הקידומת של החשבון </t>
  </si>
  <si>
    <t>האם מדובר בחשבון סופי? סופי = TRUE</t>
  </si>
  <si>
    <t>פרטי הזמנה</t>
  </si>
  <si>
    <t xml:space="preserve">כמות התווים בשם הגוף מזמין העבודה: </t>
  </si>
  <si>
    <t>כמות התווים של שם הפרויקטור</t>
  </si>
  <si>
    <t>כמות התווים של מספר הטלפון של הפרויקטור</t>
  </si>
  <si>
    <t xml:space="preserve">שם הפרויקטור: </t>
  </si>
  <si>
    <t xml:space="preserve">שם הגוף הדורש: </t>
  </si>
  <si>
    <t>המרת סימן של סופי TRUE ל 0</t>
  </si>
  <si>
    <t>אם מדובר על חשבון חלקי וסכום מעל 95%?</t>
  </si>
  <si>
    <t xml:space="preserve">האם הסכום הנדרש גדול מהמאושר? </t>
  </si>
  <si>
    <t>הסכום המצטבר לתשלום בחשבון חלקי לא יהיה מעל 95%. יש להקטין % לתשלום.</t>
  </si>
  <si>
    <t xml:space="preserve">בחשבון חלקי - אם הסכום גדול- ירשום הערה: </t>
  </si>
  <si>
    <t xml:space="preserve">תשלום בחשבון חלקי מעל 95%? </t>
  </si>
  <si>
    <t xml:space="preserve">במקרה שיש שורה כזו - ירשום הודעה זו: </t>
  </si>
  <si>
    <t>האם יש שורה בה סך % חורג מהסך המוקצה?=1</t>
  </si>
  <si>
    <t xml:space="preserve">ההערה: </t>
  </si>
  <si>
    <t>אם מספר חוזה עם הקבלן חסר</t>
  </si>
  <si>
    <t xml:space="preserve"> בחשבון לא ראשון - וחסר כמה שולם עד עכשיו</t>
  </si>
  <si>
    <t>יש למלא את הסכום המצטבר ששולם בחשבונות קודמים</t>
  </si>
  <si>
    <t xml:space="preserve">הערות בצד שמאל: </t>
  </si>
  <si>
    <t xml:space="preserve">יש למלא ב"פרטי ההזמנה" את שם הגוף מזמין העבודה. </t>
  </si>
  <si>
    <t>יש למלא ב"פרטי ההזמנה" את שם הפרויקטור</t>
  </si>
  <si>
    <t>פירוט:</t>
  </si>
  <si>
    <t>הערות רק לאחר תחילת מילוי מס' חוזה: או שם המשרד</t>
  </si>
  <si>
    <t>ללא הערות</t>
  </si>
  <si>
    <t>יש למלא ב"פרטי ההזמנה" את מס' הטלפון של הפרויקטור</t>
  </si>
  <si>
    <t>פרטי המשרד</t>
  </si>
  <si>
    <t>א. פרטי המשרד</t>
  </si>
  <si>
    <t>ב. פרטי ההזמנה</t>
  </si>
  <si>
    <t xml:space="preserve">מספר הזמנה: </t>
  </si>
  <si>
    <t xml:space="preserve">ג. פרטי החשבון </t>
  </si>
  <si>
    <t xml:space="preserve">מדד החשבון </t>
  </si>
  <si>
    <t xml:space="preserve">תאריך </t>
  </si>
  <si>
    <t>סה"כ חודשים</t>
  </si>
  <si>
    <t xml:space="preserve">נתוני החוזה מעודכנים ע"פ הסכם שינויים מס' </t>
  </si>
  <si>
    <t xml:space="preserve">מתאריך: </t>
  </si>
  <si>
    <t>שם המשרד:</t>
  </si>
  <si>
    <t xml:space="preserve">למילוי ע"י הספק </t>
  </si>
  <si>
    <t>מספר ספק:</t>
  </si>
  <si>
    <t>סלולרי של איש הקשר:</t>
  </si>
  <si>
    <t>דוא"ל:</t>
  </si>
  <si>
    <t xml:space="preserve">ד. נתוני החוזה: </t>
  </si>
  <si>
    <t>ו. נתונים לתשלום עבור שרותים הנדסיים שבוצעו מ-</t>
  </si>
  <si>
    <t>עד תאריך:</t>
  </si>
  <si>
    <t>מספר ספק</t>
  </si>
  <si>
    <t>שם איש הקשר</t>
  </si>
  <si>
    <t>מספר ההזמנה</t>
  </si>
  <si>
    <t xml:space="preserve">מספר עבודה של הקבלן הביצוע: </t>
  </si>
  <si>
    <t xml:space="preserve">ג. פרטי החשבון: </t>
  </si>
  <si>
    <t xml:space="preserve">חשבון מס' : </t>
  </si>
  <si>
    <t xml:space="preserve">ד. התיקרות </t>
  </si>
  <si>
    <t xml:space="preserve">חודשים </t>
  </si>
  <si>
    <t xml:space="preserve">אחוז התיקרות מחושב: </t>
  </si>
  <si>
    <t xml:space="preserve">תיאור סוג החשבון: </t>
  </si>
  <si>
    <r>
      <t xml:space="preserve">ח-ן </t>
    </r>
    <r>
      <rPr>
        <b/>
        <u/>
        <sz val="12"/>
        <rFont val="David"/>
        <family val="2"/>
        <charset val="177"/>
      </rPr>
      <t xml:space="preserve">סופי </t>
    </r>
    <r>
      <rPr>
        <sz val="12"/>
        <rFont val="David"/>
        <family val="2"/>
        <charset val="177"/>
      </rPr>
      <t>להזמנה, לסגירה, סופי לפיקוח עליון, לפי ח-ן סופי של הקבלן</t>
    </r>
  </si>
  <si>
    <t>.1</t>
  </si>
  <si>
    <r>
      <t>סלולרי -</t>
    </r>
    <r>
      <rPr>
        <sz val="11"/>
        <rFont val="David"/>
        <family val="2"/>
        <charset val="177"/>
      </rPr>
      <t>פרויקטור</t>
    </r>
  </si>
  <si>
    <t>תוקף החוזה: מ:</t>
  </si>
  <si>
    <t xml:space="preserve">דוא"ל </t>
  </si>
  <si>
    <t>סלולרי איש קשר</t>
  </si>
  <si>
    <t>מספר פקסימיליה:</t>
  </si>
  <si>
    <t xml:space="preserve">הערות למילוי - פרטי ההזמנה: </t>
  </si>
  <si>
    <t xml:space="preserve">מועד התחלה וסיום </t>
  </si>
  <si>
    <t xml:space="preserve">רישום מועד התחלה </t>
  </si>
  <si>
    <t xml:space="preserve">רישום מועד סיום </t>
  </si>
  <si>
    <t>האם שדה "שם גוף הדורש" חסר? כן =1</t>
  </si>
  <si>
    <t>האם שדה שם הפרויקטור חסר?  כן = 1</t>
  </si>
  <si>
    <t>האם מספר הטלפון של הפרויקטור חסר? כן=1</t>
  </si>
  <si>
    <t>האם תוקף התחלה של החוזה חסר? כן =1</t>
  </si>
  <si>
    <t>האם תוקף סיום החוזה חסר? כן = 1</t>
  </si>
  <si>
    <t>סיכום. אם הכל 0 משמע כל השדות מלאים</t>
  </si>
  <si>
    <t>שדה חובה</t>
  </si>
  <si>
    <t xml:space="preserve">הערות למילוי - פרטי החשבון: </t>
  </si>
  <si>
    <t>האם כמות התווים קטנה מ 10 תווים? כן=1</t>
  </si>
  <si>
    <t>האם יש לפחות מספר חוזה אחד עם הקבלן = 1</t>
  </si>
  <si>
    <t>הכנת הודעה רק לאחר שהוזן מספר חשבונית עסקה</t>
  </si>
  <si>
    <t>כמות התווים של חשבונית עסקה</t>
  </si>
  <si>
    <t>אם התחיל ההזנה של איזור ג' - ניתן להעיר</t>
  </si>
  <si>
    <t xml:space="preserve">חשבון מתאריך של : </t>
  </si>
  <si>
    <t xml:space="preserve">עד תאריך של: </t>
  </si>
  <si>
    <t>האם יש תאריך סיום? יש = 1</t>
  </si>
  <si>
    <t>תאריכי תקופת ביצוע:</t>
  </si>
  <si>
    <t>מכאן - (איזור ג' - פרטי החשבון, איזור ה' - נתונים לתשלום) למילוי בכל חשבון</t>
  </si>
  <si>
    <t xml:space="preserve">אין הערות על מילוי  "פרטי ההזמנה". </t>
  </si>
  <si>
    <t>לא זכאי להתיקרות</t>
  </si>
  <si>
    <t>יש לשלוח החשבון להדפסה.</t>
  </si>
  <si>
    <t xml:space="preserve">עד כאן מילוי הפרטים לחשבון. יש לשלוח להדפסה. </t>
  </si>
  <si>
    <r>
      <t xml:space="preserve">סה"כ כולל </t>
    </r>
    <r>
      <rPr>
        <sz val="9"/>
        <rFont val="David"/>
        <family val="2"/>
        <charset val="177"/>
      </rPr>
      <t>(ללא התיקרויות)</t>
    </r>
  </si>
  <si>
    <t xml:space="preserve">לצורך הגשת חשבון - יש למלא הפרטים הבאים: </t>
  </si>
  <si>
    <t>האם מילאו את תיאור סוג החשבון. לא=0</t>
  </si>
  <si>
    <t xml:space="preserve">אם לא מלאו - יש לכתוב: </t>
  </si>
  <si>
    <t>יש למלא ב"ג. פרטי החשבון" את "תאור סוג החשבון"</t>
  </si>
  <si>
    <t xml:space="preserve">ריכוז הערות במקום אחד: </t>
  </si>
  <si>
    <t>בשלב ב' - פרטי ההזמנה</t>
  </si>
  <si>
    <t xml:space="preserve">בשלב ג' - פרטי החשבון </t>
  </si>
  <si>
    <t xml:space="preserve">שלב ה' - נתונים לתשלום </t>
  </si>
  <si>
    <t>אין הערות למילוי "פרטי החשבון".</t>
  </si>
  <si>
    <t xml:space="preserve">לבדוק אם "לא שווה ל ב', ג', או ריק: </t>
  </si>
  <si>
    <t xml:space="preserve">מספר חשבונית עסקה להתיקרויות: </t>
  </si>
  <si>
    <t xml:space="preserve">טופס החשבון ייראה כך: </t>
  </si>
  <si>
    <t>חשבון חלקי/סופי מס': [סידורי]</t>
  </si>
  <si>
    <t>1.</t>
  </si>
  <si>
    <t>2.</t>
  </si>
  <si>
    <t>3.</t>
  </si>
  <si>
    <t>4.</t>
  </si>
  <si>
    <t>5.</t>
  </si>
  <si>
    <t>6.</t>
  </si>
  <si>
    <t>---</t>
  </si>
  <si>
    <t>יש להזין מדד בסיס חדש</t>
  </si>
  <si>
    <t>הוזן מדד בסיס חדש</t>
  </si>
  <si>
    <t>בדיקה אם רשמו נתוני מינימום</t>
  </si>
  <si>
    <t>בדיקה שיש נתוני בסיס חדשים</t>
  </si>
  <si>
    <t xml:space="preserve">מדד בסיס חוזה </t>
  </si>
  <si>
    <t xml:space="preserve"> % התיקרות </t>
  </si>
  <si>
    <t>למלא תאריך לפי פורמט</t>
  </si>
  <si>
    <t>האם יש תאריך התחלה תקין? יש =1</t>
  </si>
  <si>
    <t xml:space="preserve">סיכום בגין מילוי תאריך סופי </t>
  </si>
  <si>
    <t xml:space="preserve">יש לוודא שתאריך סיום יהיה לאחר תאריך התחלה. </t>
  </si>
  <si>
    <t>יש למלא ב "פרטי ההזמנה" את מועד תחילת ההזמנה</t>
  </si>
  <si>
    <t xml:space="preserve">יש מלא ב"פרטי ההזמנה" את מועד סיום החוזה. </t>
  </si>
  <si>
    <t>יש למלא את התאריך לפי פורמט 1/8/2009</t>
  </si>
  <si>
    <t>יש למלא את התאריך לפי פורמט: 1/8/2009</t>
  </si>
  <si>
    <t>יש למלא ב"פרטי החשבון" את "שירותים שבוצעו - עד תאריך:"</t>
  </si>
  <si>
    <t>יש למלא ב"פרטי החשבון" את "שירותים שבוצעו מתאריך:"</t>
  </si>
  <si>
    <t>האם תאריך סיום תוקף החוזה בסדר? כן=0</t>
  </si>
  <si>
    <t>האם תאריך התחלת תוקף החוזה בסדר? כן =0</t>
  </si>
  <si>
    <t xml:space="preserve">יש לוודא שתאריך הסיום יהיה לאחר תאריך התחלה. </t>
  </si>
  <si>
    <r>
      <t xml:space="preserve">עד כאן - (איזור א - "פרטי הספק" ואיזור ב' - "פרטי הזמנה") - למילוי בחשבון </t>
    </r>
    <r>
      <rPr>
        <b/>
        <u/>
        <sz val="11"/>
        <color indexed="13"/>
        <rFont val="Arial"/>
        <family val="2"/>
      </rPr>
      <t xml:space="preserve">הראשון* בלבד </t>
    </r>
    <r>
      <rPr>
        <b/>
        <sz val="11"/>
        <color indexed="13"/>
        <rFont val="Arial"/>
        <family val="2"/>
      </rPr>
      <t xml:space="preserve">בכל חוזה. </t>
    </r>
  </si>
  <si>
    <t>* ובמקרה של הארכת תוקף ההזמנה</t>
  </si>
  <si>
    <t xml:space="preserve">אם התחילו למלא =1- אז זה סימן שאפשר להעיר: </t>
  </si>
  <si>
    <t>האם מלאו את מספר החוזה? אם כן  - גדול מ 1</t>
  </si>
  <si>
    <t>האם מלאו את שם המשרד? אם כן - גדול מ1</t>
  </si>
  <si>
    <t xml:space="preserve"> האם מלאו את שם העבודה אם כן - גדול מ 1</t>
  </si>
  <si>
    <t xml:space="preserve"> האם מלאו את מקום העבודה אם כן גדול מ 1</t>
  </si>
  <si>
    <t>יש להזין תאריך מתאים</t>
  </si>
  <si>
    <t xml:space="preserve">נתוני חוזה  ( מעודכנים עפ"י הסכם שינויים מס' </t>
  </si>
  <si>
    <t xml:space="preserve">( </t>
  </si>
  <si>
    <t>נתוני חשבון עבור שרותים הנדסיים שבוצעו מ-</t>
  </si>
  <si>
    <t>שם העובד</t>
  </si>
  <si>
    <t xml:space="preserve">סה"כ תקציב </t>
  </si>
  <si>
    <t>אופן</t>
  </si>
  <si>
    <t>סיווג</t>
  </si>
  <si>
    <t>מחיר ש"ע בתוקף</t>
  </si>
  <si>
    <t xml:space="preserve">שעות עבודה שהושקעו </t>
  </si>
  <si>
    <t>סה"כ תשלומים</t>
  </si>
  <si>
    <t>סה"כ תשלום מצטבר ששולם עד כה, לרבות הח"ן הנוכחי ללא מע"מ</t>
  </si>
  <si>
    <t>סה"כ יתרת תקציב לניצול במסגרת ההזמנה לפי תעריף ש"ע נוכחי</t>
  </si>
  <si>
    <t>סה"כ יתרת ש"ע לניצול במסגרת ההזמנה לפי תעריף נוכחי</t>
  </si>
  <si>
    <t xml:space="preserve">עצירת תשלום במקרה שלא הוזנו חשבוניות קודמות (בתנאי שזה לא חשבון אחרון). </t>
  </si>
  <si>
    <t>העסקת</t>
  </si>
  <si>
    <t>העובד</t>
  </si>
  <si>
    <t>במועד הגשת החשבון</t>
  </si>
  <si>
    <t xml:space="preserve">מצטברים ששולמו </t>
  </si>
  <si>
    <t xml:space="preserve">זיהוי לסופי: </t>
  </si>
  <si>
    <t>(אם 1=סופי, 0 חלקי)</t>
  </si>
  <si>
    <t>בודק האם מדובר בחשבון לא ראשון. אם זה חשבון לא ראשון = TRUE</t>
  </si>
  <si>
    <t xml:space="preserve">במסגרת </t>
  </si>
  <si>
    <t xml:space="preserve">עד </t>
  </si>
  <si>
    <t xml:space="preserve">מעל </t>
  </si>
  <si>
    <t xml:space="preserve"> כמות</t>
  </si>
  <si>
    <t>כמות ש"ע</t>
  </si>
  <si>
    <t>עד החשבון הקודם</t>
  </si>
  <si>
    <t>הזזנה לא נכונה =1</t>
  </si>
  <si>
    <t>הזנת תא של A 5</t>
  </si>
  <si>
    <t>התיקרות</t>
  </si>
  <si>
    <t>בודק האם הסכום ששולם בחשבונויות קודמות שונה מ0. אם שווה 0 =TRUE</t>
  </si>
  <si>
    <t>הזמנה בתוקף</t>
  </si>
  <si>
    <t>180 ש"ע</t>
  </si>
  <si>
    <t>ל-180 ש"ע</t>
  </si>
  <si>
    <t>ש"ע עד</t>
  </si>
  <si>
    <t>מעל</t>
  </si>
  <si>
    <t>בגין ש"ע בלבד</t>
  </si>
  <si>
    <t>בודק אם יש בכלל כסף</t>
  </si>
  <si>
    <t>אם שניהם TRUE אז לכתוב 1. שזה סימן לעצירת החשבון</t>
  </si>
  <si>
    <t>שורה</t>
  </si>
  <si>
    <t xml:space="preserve">ל-180 </t>
  </si>
  <si>
    <t xml:space="preserve">ללא מע"מ </t>
  </si>
  <si>
    <t xml:space="preserve">בודק אם יש </t>
  </si>
  <si>
    <t xml:space="preserve">הזנה לא </t>
  </si>
  <si>
    <t>אם לא הוזן</t>
  </si>
  <si>
    <t>יש להזין את הסכום המצטבר ששולם עד כה [ללא מע"מ] במקומות המתאימים (בעמודה יג)</t>
  </si>
  <si>
    <t>א</t>
  </si>
  <si>
    <t xml:space="preserve">ב </t>
  </si>
  <si>
    <t>ג</t>
  </si>
  <si>
    <t>ד</t>
  </si>
  <si>
    <t>ה</t>
  </si>
  <si>
    <t>ו</t>
  </si>
  <si>
    <t>ז</t>
  </si>
  <si>
    <t>ח</t>
  </si>
  <si>
    <t>ט</t>
  </si>
  <si>
    <t>י</t>
  </si>
  <si>
    <t>יא</t>
  </si>
  <si>
    <t>יב</t>
  </si>
  <si>
    <t>יג</t>
  </si>
  <si>
    <t>יד</t>
  </si>
  <si>
    <t>טו</t>
  </si>
  <si>
    <t>טז</t>
  </si>
  <si>
    <t>הוזן 1 או 0</t>
  </si>
  <si>
    <t>נכןנה</t>
  </si>
  <si>
    <t>כלום</t>
  </si>
  <si>
    <t>התנייה לקיום של 91-96</t>
  </si>
  <si>
    <t xml:space="preserve"> </t>
  </si>
  <si>
    <t xml:space="preserve">סה"כ הזמנה: </t>
  </si>
  <si>
    <t>2W</t>
  </si>
  <si>
    <t xml:space="preserve">יתרת תקציב: </t>
  </si>
  <si>
    <t>חשבון ביניים לפי % וש"ע (לפני מכרז)</t>
  </si>
  <si>
    <t>לפי קבלות / אחר</t>
  </si>
  <si>
    <t>חשבון לפי ש"ע בלבד</t>
  </si>
  <si>
    <t>ן. חישוב הִתְיָקְרוּת</t>
  </si>
  <si>
    <t>ז. תשלום לפי ש"ע</t>
  </si>
  <si>
    <t xml:space="preserve">חשבון לתשלום </t>
  </si>
  <si>
    <t>חשבון לא מס' 1 אך לא מולא כמה שולם בעבר = 1</t>
  </si>
  <si>
    <t>מספר השורה</t>
  </si>
  <si>
    <t>הודעת %</t>
  </si>
  <si>
    <t>הודעת ש"ע</t>
  </si>
  <si>
    <t>צריך להיות מספר חוזה עם הקבלן ולא רשום =1</t>
  </si>
  <si>
    <t>חריגה בסכום התשלום בחשבון החלקי = 1</t>
  </si>
  <si>
    <t>כמות השורות בהן יש חריגה באחוזים החלקיים. אין חריגה =0</t>
  </si>
  <si>
    <t xml:space="preserve">להתחיל למלא את ההערה רק אם הנ"ל לא שווה 1. </t>
  </si>
  <si>
    <t xml:space="preserve">עד כאן מילוי פרטי ההזמנה והחשבון. </t>
  </si>
  <si>
    <t>הערה מסכמת ל%: האם יש הערות למילוי - תירשם ההערה. ולא ---</t>
  </si>
  <si>
    <t xml:space="preserve">הערה מסכמת ל % + ש"ע </t>
  </si>
  <si>
    <t xml:space="preserve">הערה מסכמת לש"ע שמופיע בעת המילוי: </t>
  </si>
  <si>
    <t>סה"כ יתרת ש"ע* לניצול במסגרת ההזמנה לפי תעריף נוכחי</t>
  </si>
  <si>
    <t>סה"כ יתרת תקציב* לניצול במסגרת ההזמנה לפי תעריף ש"ע נוכחי</t>
  </si>
  <si>
    <t>* במקרה של שינוי במע"מ - יתכן שיתרת התקציב וש"ע לניצול (עמ' יד וטו) אינם מדוייקים</t>
  </si>
  <si>
    <t>7.</t>
  </si>
  <si>
    <t>פקס</t>
  </si>
  <si>
    <t>אישור מדור התקשרויות</t>
  </si>
  <si>
    <t>1.1.10</t>
  </si>
  <si>
    <t>החזר הוצאות</t>
  </si>
  <si>
    <t xml:space="preserve">חותמת תאריך קליטת חשבון </t>
  </si>
  <si>
    <t>בחטיבת מתכננים ויועצים</t>
  </si>
  <si>
    <t>חותמת דואר נכנס - ר' מע' חשבונות בינוי</t>
  </si>
  <si>
    <t>בפועל בחשבון זה</t>
  </si>
  <si>
    <t>לש"ע שאושר</t>
  </si>
  <si>
    <t>שכר לתשלום 
בחשבון זה</t>
  </si>
  <si>
    <t xml:space="preserve"> מספר חשבונית עסקה מצורפת לחשבון: </t>
  </si>
  <si>
    <t>K = אחוז תשלום מקס'</t>
  </si>
  <si>
    <r>
      <rPr>
        <sz val="11"/>
        <rFont val="David"/>
        <family val="2"/>
        <charset val="177"/>
      </rPr>
      <t>1</t>
    </r>
    <r>
      <rPr>
        <b/>
        <sz val="11"/>
        <rFont val="David"/>
        <family val="2"/>
        <charset val="177"/>
      </rPr>
      <t>W</t>
    </r>
    <r>
      <rPr>
        <b/>
        <sz val="13"/>
        <rFont val="David"/>
        <family val="2"/>
        <charset val="177"/>
      </rPr>
      <t xml:space="preserve"> - שכר לפי %</t>
    </r>
  </si>
  <si>
    <r>
      <rPr>
        <b/>
        <sz val="11"/>
        <rFont val="David"/>
        <family val="2"/>
        <charset val="177"/>
      </rPr>
      <t>1M</t>
    </r>
    <r>
      <rPr>
        <b/>
        <sz val="13"/>
        <rFont val="David"/>
        <family val="2"/>
        <charset val="177"/>
      </rPr>
      <t xml:space="preserve"> התיקרוית </t>
    </r>
  </si>
  <si>
    <t>אישור נציג אגף ההנדסה והבינוי</t>
  </si>
  <si>
    <t>איש קשר מטעם המשרד:</t>
  </si>
  <si>
    <t>0000/000</t>
  </si>
  <si>
    <t>מועד תחילת החוזה:</t>
  </si>
  <si>
    <t>מועד סיום החוזה:</t>
  </si>
  <si>
    <t>קוד זיהוי מזמין העבודה:</t>
  </si>
  <si>
    <t>מועד אישור ההזמנה ע"י הספק</t>
  </si>
  <si>
    <r>
      <rPr>
        <b/>
        <sz val="10"/>
        <rFont val="David"/>
        <family val="2"/>
        <charset val="177"/>
      </rPr>
      <t xml:space="preserve">מספר הזמנה ישן </t>
    </r>
    <r>
      <rPr>
        <sz val="8"/>
        <color indexed="10"/>
        <rFont val="David"/>
        <family val="2"/>
        <charset val="177"/>
      </rPr>
      <t>(במקה שמדובר על עב' המשך)</t>
    </r>
  </si>
  <si>
    <r>
      <t xml:space="preserve">מס' החלטה  </t>
    </r>
    <r>
      <rPr>
        <sz val="13"/>
        <color indexed="10"/>
        <rFont val="David"/>
        <family val="2"/>
        <charset val="177"/>
      </rPr>
      <t>(עפ"י הזמנה)</t>
    </r>
  </si>
  <si>
    <t>אגף ההנדסה והבינוי / החידה להתקשרויות עם מתכננים</t>
  </si>
  <si>
    <t>בעת מילוי הטופס יש לרשום מידע בלתי מסווג בלבד</t>
  </si>
  <si>
    <t>יחידה</t>
  </si>
  <si>
    <t>סעיפי
 מכרז</t>
  </si>
  <si>
    <t>סוג המדידה</t>
  </si>
  <si>
    <t>מרחב הפעלה:</t>
  </si>
  <si>
    <t xml:space="preserve">1 - צפון </t>
  </si>
  <si>
    <t xml:space="preserve">2 - מרכז </t>
  </si>
  <si>
    <t>3 - איו"ש</t>
  </si>
  <si>
    <t>4 - דרום</t>
  </si>
  <si>
    <t xml:space="preserve">5 - אילת </t>
  </si>
  <si>
    <t>−</t>
  </si>
  <si>
    <t>מקדם</t>
  </si>
  <si>
    <t>מחיר לפני הנחת מקדם</t>
  </si>
  <si>
    <t>כמות בהזמנה</t>
  </si>
  <si>
    <t>יחידות</t>
  </si>
  <si>
    <t>% אחוזים</t>
  </si>
  <si>
    <t>סה"כ</t>
  </si>
  <si>
    <t xml:space="preserve">מועד למתן השירותים שבוצעו לחשבון הנוכחי: </t>
  </si>
  <si>
    <t>יתרת ההזמנה</t>
  </si>
  <si>
    <t>סה"כ סכום ההזמנה</t>
  </si>
  <si>
    <t xml:space="preserve">לתשלום בחשבון נוכחי </t>
  </si>
  <si>
    <t xml:space="preserve"> שכר מודד</t>
  </si>
  <si>
    <t>לפי מרחב הפעלה</t>
  </si>
  <si>
    <t>סה"כ כולל (ללא התיקרות)</t>
  </si>
  <si>
    <t xml:space="preserve">2. </t>
  </si>
  <si>
    <t xml:space="preserve">3. </t>
  </si>
  <si>
    <t xml:space="preserve">4. </t>
  </si>
  <si>
    <t xml:space="preserve">5. </t>
  </si>
  <si>
    <t xml:space="preserve">6. </t>
  </si>
  <si>
    <t>שדה "גלילה" - חובה</t>
  </si>
  <si>
    <t>שירותים שסופקו</t>
  </si>
  <si>
    <t>סך השירותים שהוזמנו במסגרת ההזמנה</t>
  </si>
  <si>
    <r>
      <t xml:space="preserve">שירותים שסופקו (אחוז התקדמות)
יש למלא רק אחת מהעמודות, לפי אחוזים </t>
    </r>
    <r>
      <rPr>
        <b/>
        <u/>
        <sz val="14"/>
        <rFont val="David"/>
        <family val="2"/>
        <charset val="177"/>
      </rPr>
      <t>או</t>
    </r>
    <r>
      <rPr>
        <b/>
        <sz val="12"/>
        <rFont val="David"/>
        <family val="2"/>
        <charset val="177"/>
      </rPr>
      <t xml:space="preserve"> יחידות.</t>
    </r>
  </si>
  <si>
    <t xml:space="preserve">הוגש בחשבונות קודמים בש"ח </t>
  </si>
  <si>
    <t>לשימוש המודד</t>
  </si>
  <si>
    <t xml:space="preserve">  לפי קבלות / אחר</t>
  </si>
  <si>
    <t xml:space="preserve">שם +שם משפחה </t>
  </si>
  <si>
    <t xml:space="preserve">תפקיד </t>
  </si>
  <si>
    <t xml:space="preserve">ת.ז/ מ"ס אישי </t>
  </si>
  <si>
    <t xml:space="preserve">חותמת וחתימת מאשר </t>
  </si>
  <si>
    <t xml:space="preserve">אישור מנהל הפרויקט </t>
  </si>
  <si>
    <t xml:space="preserve">אישור ר' ענף/מנהל מחוז </t>
  </si>
  <si>
    <t>פרטי מורשי חתימה</t>
  </si>
  <si>
    <t xml:space="preserve">חותמת תאריך קליטת חשבון בחטיבת מתכננים ויועצים </t>
  </si>
  <si>
    <t xml:space="preserve">חתימה וחותמת משרד מדידות </t>
  </si>
  <si>
    <t xml:space="preserve">חותמת דואר נכנס-גוף דורש  </t>
  </si>
  <si>
    <t xml:space="preserve">תאריך אישור חשבון </t>
  </si>
  <si>
    <t xml:space="preserve">שם האתר </t>
  </si>
  <si>
    <t>אחוז הנחה</t>
  </si>
  <si>
    <t>טופס מעודכן ל-06.2021</t>
  </si>
  <si>
    <t>פיקוח מ-1 עד 50,000 ₪ בדה"ת</t>
  </si>
  <si>
    <t>פיקוח מ-1 עד 50,000 ₪ הוראות הפעלה</t>
  </si>
  <si>
    <t>פיקוח מ-1 עד 50,000 ₪  ועדת קבלה</t>
  </si>
  <si>
    <t>פיקוח מ-50,001 עד 100,000 ₪ בדה"ת</t>
  </si>
  <si>
    <t>פיקוח מ-50,001 עד 100,000 ₪ הוראות הפעלה</t>
  </si>
  <si>
    <t>פיקוח מ-50,001 עד 100,000 ₪ ועדת קבלה</t>
  </si>
  <si>
    <t>פיקוח מ-100,001 עד 300,000 ₪ בדה"ת</t>
  </si>
  <si>
    <t>פיקוח מ-100,001 עד 300,000 ₪ הוראות הפעלה</t>
  </si>
  <si>
    <t>פיקוח מ-100,001 עד 300,000 ₪ ועדת קבלה</t>
  </si>
  <si>
    <t>פיקוח מ-300,001 עד 600,000 ₪ בדה"ת</t>
  </si>
  <si>
    <t>פיקוח מ-300,001 עד 600,000 ₪ הוראות הפעלה</t>
  </si>
  <si>
    <t>פיקוח מ-300,001 עד 600,000 ₪ ועדת קבלה</t>
  </si>
  <si>
    <t>פיקוח מ-600,001 עד 1,200,000 ₪ בדה"ת</t>
  </si>
  <si>
    <t>פיקוח מ-600,001 עד 1,200,000 ₪ הוראות הפעלה</t>
  </si>
  <si>
    <t>פיקוח מ-600,001 עד 1,200,000 ₪ ועדת קבלה</t>
  </si>
  <si>
    <t>תכנון בתת מ-1 עד 300,000 ₪</t>
  </si>
  <si>
    <t>תכנון  בתת מ- 300,001 עד 600,000 ₪</t>
  </si>
  <si>
    <t>תכנון בתת מ-600,001 עד 1,200,000 ₪</t>
  </si>
  <si>
    <t>סיורים בשטח</t>
  </si>
  <si>
    <t xml:space="preserve">דיווח פיקוח </t>
  </si>
  <si>
    <t>פגישות ועדה</t>
  </si>
  <si>
    <t>תכנון בתת</t>
  </si>
  <si>
    <t>טופס עדכני לחודש יוני 2021</t>
  </si>
  <si>
    <t>תעריף</t>
  </si>
  <si>
    <t>G</t>
  </si>
  <si>
    <t>H</t>
  </si>
  <si>
    <t>I</t>
  </si>
  <si>
    <t>לא כולל חשבון זה</t>
  </si>
  <si>
    <t xml:space="preserve">טופס 23.070 - חשבון פיקוח תקנ"מ  </t>
  </si>
  <si>
    <t>טופס 23.070 חשבון פיקוח תקנ"ם</t>
  </si>
  <si>
    <t>כמות</t>
  </si>
  <si>
    <t>הנחה</t>
  </si>
  <si>
    <t>סכום הזמנה</t>
  </si>
  <si>
    <t>K</t>
  </si>
  <si>
    <t xml:space="preserve">שירותים שבוצעו </t>
  </si>
  <si>
    <t>כולל חשבון זה</t>
  </si>
  <si>
    <t xml:space="preserve">ה. נתוני חוזה  </t>
  </si>
  <si>
    <t xml:space="preserve">
ע.מ. / ח.פ</t>
  </si>
  <si>
    <t xml:space="preserve">מספר עוסק מורשה/ח.פ: </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</si>
</sst>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 #,##0;[Red]&quot;₪&quot;\ \-#,##0"/>
    <numFmt numFmtId="8" formatCode="&quot;₪&quot;\ #,##0.00;[Red]&quot;₪&quot;\ \-#,##0.00"/>
    <numFmt numFmtId="44" formatCode="_ &quot;₪&quot;\ * #,##0.00_ ;_ &quot;₪&quot;\ * \-#,##0.00_ ;_ &quot;₪&quot;\ * &quot;-&quot;??_ ;_ @_ "/>
    <numFmt numFmtId="43" formatCode="_ * #,##0.00_ ;_ * \-#,##0.00_ ;_ * &quot;-&quot;??_ ;_ @_ "/>
    <numFmt numFmtId="164" formatCode="&quot;₪&quot;\ #,##0.00"/>
    <numFmt numFmtId="165" formatCode="0.000"/>
    <numFmt numFmtId="166" formatCode="&quot;₪&quot;\ #,##0"/>
    <numFmt numFmtId="167" formatCode="&quot;¤&quot;\ #,##0.0"/>
    <numFmt numFmtId="168" formatCode="0.00_ ;[Red]\-0.00\ "/>
    <numFmt numFmtId="169" formatCode="#,##0.0"/>
    <numFmt numFmtId="170" formatCode="0.0_ ;[Red]\-0.0\ "/>
    <numFmt numFmtId="171" formatCode="0_ ;[Red]\-0\ "/>
    <numFmt numFmtId="172" formatCode="d/m/yy"/>
    <numFmt numFmtId="173" formatCode="0.0"/>
    <numFmt numFmtId="174" formatCode="[$-1010000]d/m/yy;@"/>
    <numFmt numFmtId="175" formatCode="mm/yy"/>
    <numFmt numFmtId="176" formatCode="mm/yyyy"/>
    <numFmt numFmtId="177" formatCode="_ &quot;₪&quot;\ * #,##0_ ;_ &quot;₪&quot;\ * \-#,##0_ ;_ &quot;₪&quot;\ * &quot;-&quot;??_ ;_ @_ "/>
    <numFmt numFmtId="178" formatCode="#,##0_ ;\-#,##0\ "/>
    <numFmt numFmtId="179" formatCode="[$-1010000]d/m/yyyy;@"/>
  </numFmts>
  <fonts count="138" x14ac:knownFonts="1">
    <font>
      <sz val="10"/>
      <name val="Arial"/>
      <charset val="177"/>
    </font>
    <font>
      <sz val="10"/>
      <name val="Arial"/>
      <charset val="177"/>
    </font>
    <font>
      <sz val="12"/>
      <name val="Arial"/>
      <family val="2"/>
      <charset val="177"/>
    </font>
    <font>
      <sz val="8"/>
      <name val="Arial"/>
      <family val="2"/>
    </font>
    <font>
      <b/>
      <sz val="11"/>
      <name val="Arial"/>
      <family val="2"/>
    </font>
    <font>
      <sz val="14"/>
      <name val="Arial"/>
      <family val="2"/>
    </font>
    <font>
      <b/>
      <sz val="8"/>
      <name val="Arial"/>
      <family val="2"/>
    </font>
    <font>
      <b/>
      <sz val="10"/>
      <name val="Arial"/>
      <family val="2"/>
    </font>
    <font>
      <b/>
      <sz val="9"/>
      <name val="Arial"/>
      <family val="2"/>
    </font>
    <font>
      <b/>
      <sz val="12"/>
      <name val="Arial"/>
      <family val="2"/>
    </font>
    <font>
      <b/>
      <sz val="12"/>
      <color indexed="10"/>
      <name val="Arial"/>
      <family val="2"/>
    </font>
    <font>
      <sz val="11"/>
      <name val="Arial"/>
      <family val="2"/>
    </font>
    <font>
      <u/>
      <sz val="10"/>
      <color indexed="12"/>
      <name val="Arial"/>
      <family val="2"/>
    </font>
    <font>
      <b/>
      <sz val="12"/>
      <name val="David"/>
      <family val="2"/>
      <charset val="177"/>
    </font>
    <font>
      <sz val="10"/>
      <name val="Arial"/>
      <family val="2"/>
    </font>
    <font>
      <sz val="12"/>
      <name val="Aharoni"/>
      <charset val="177"/>
    </font>
    <font>
      <sz val="14"/>
      <name val="Aharoni"/>
      <charset val="177"/>
    </font>
    <font>
      <sz val="10"/>
      <name val="Aharoni"/>
      <charset val="177"/>
    </font>
    <font>
      <b/>
      <sz val="10"/>
      <name val="Aharoni"/>
      <charset val="177"/>
    </font>
    <font>
      <b/>
      <sz val="9"/>
      <name val="Aharoni"/>
      <charset val="177"/>
    </font>
    <font>
      <sz val="8"/>
      <name val="Aharoni"/>
      <charset val="177"/>
    </font>
    <font>
      <b/>
      <sz val="12"/>
      <name val="Aharoni"/>
      <charset val="177"/>
    </font>
    <font>
      <sz val="12"/>
      <name val="David"/>
      <family val="2"/>
      <charset val="177"/>
    </font>
    <font>
      <sz val="12"/>
      <name val="Arial"/>
      <family val="2"/>
    </font>
    <font>
      <b/>
      <sz val="14"/>
      <name val="Arial"/>
      <family val="2"/>
    </font>
    <font>
      <b/>
      <sz val="12"/>
      <name val="Arial"/>
      <family val="2"/>
      <charset val="177"/>
    </font>
    <font>
      <b/>
      <sz val="13.5"/>
      <name val="Arial"/>
      <family val="2"/>
      <charset val="177"/>
    </font>
    <font>
      <b/>
      <sz val="16"/>
      <name val="Aharoni"/>
      <charset val="177"/>
    </font>
    <font>
      <b/>
      <sz val="18"/>
      <name val="Arial"/>
      <family val="2"/>
    </font>
    <font>
      <sz val="8"/>
      <name val="Arial"/>
      <family val="2"/>
    </font>
    <font>
      <sz val="9"/>
      <name val="Arial"/>
      <family val="2"/>
    </font>
    <font>
      <sz val="16"/>
      <name val="Aharoni"/>
      <charset val="177"/>
    </font>
    <font>
      <sz val="11"/>
      <name val="Arial"/>
      <family val="2"/>
      <charset val="177"/>
    </font>
    <font>
      <sz val="11"/>
      <name val="Aharoni"/>
      <charset val="177"/>
    </font>
    <font>
      <sz val="10"/>
      <name val="Arial"/>
      <family val="2"/>
      <charset val="177"/>
    </font>
    <font>
      <b/>
      <sz val="18"/>
      <name val="Aharoni"/>
      <charset val="177"/>
    </font>
    <font>
      <sz val="9"/>
      <name val="Arial"/>
      <family val="2"/>
      <charset val="177"/>
    </font>
    <font>
      <sz val="8"/>
      <name val="Arial"/>
      <family val="2"/>
      <charset val="177"/>
    </font>
    <font>
      <b/>
      <sz val="16"/>
      <name val="Arial"/>
      <family val="2"/>
    </font>
    <font>
      <b/>
      <sz val="10"/>
      <color indexed="81"/>
      <name val="Tahoma"/>
      <family val="2"/>
    </font>
    <font>
      <sz val="10"/>
      <color indexed="81"/>
      <name val="Tahoma"/>
      <family val="2"/>
    </font>
    <font>
      <sz val="10"/>
      <name val="David"/>
      <family val="2"/>
      <charset val="177"/>
    </font>
    <font>
      <b/>
      <sz val="8"/>
      <name val="David"/>
      <family val="2"/>
      <charset val="177"/>
    </font>
    <font>
      <sz val="9"/>
      <name val="David"/>
      <family val="2"/>
      <charset val="177"/>
    </font>
    <font>
      <b/>
      <sz val="14"/>
      <name val="David"/>
      <family val="2"/>
      <charset val="177"/>
    </font>
    <font>
      <sz val="14"/>
      <name val="David"/>
      <family val="2"/>
      <charset val="177"/>
    </font>
    <font>
      <b/>
      <sz val="13"/>
      <name val="David"/>
      <family val="2"/>
      <charset val="177"/>
    </font>
    <font>
      <b/>
      <sz val="10"/>
      <name val="David"/>
      <family val="2"/>
      <charset val="177"/>
    </font>
    <font>
      <b/>
      <sz val="11"/>
      <name val="David"/>
      <family val="2"/>
      <charset val="177"/>
    </font>
    <font>
      <sz val="11"/>
      <name val="David"/>
      <family val="2"/>
      <charset val="177"/>
    </font>
    <font>
      <b/>
      <sz val="12"/>
      <color indexed="10"/>
      <name val="Arial"/>
      <family val="2"/>
    </font>
    <font>
      <sz val="12"/>
      <color indexed="81"/>
      <name val="David"/>
      <family val="2"/>
      <charset val="177"/>
    </font>
    <font>
      <b/>
      <sz val="16"/>
      <name val="David"/>
      <family val="2"/>
      <charset val="177"/>
    </font>
    <font>
      <b/>
      <u/>
      <sz val="12"/>
      <color indexed="10"/>
      <name val="David"/>
      <family val="2"/>
      <charset val="177"/>
    </font>
    <font>
      <sz val="20"/>
      <name val="David"/>
      <family val="2"/>
      <charset val="177"/>
    </font>
    <font>
      <b/>
      <u/>
      <sz val="12"/>
      <color indexed="81"/>
      <name val="David"/>
      <family val="2"/>
      <charset val="177"/>
    </font>
    <font>
      <b/>
      <sz val="12"/>
      <color indexed="81"/>
      <name val="David"/>
      <family val="2"/>
      <charset val="177"/>
    </font>
    <font>
      <b/>
      <u/>
      <sz val="10"/>
      <color indexed="10"/>
      <name val="Tahoma"/>
      <family val="2"/>
    </font>
    <font>
      <b/>
      <sz val="11"/>
      <name val="Guttman Mantova-Decor"/>
      <charset val="177"/>
    </font>
    <font>
      <b/>
      <sz val="18"/>
      <name val="David"/>
      <family val="2"/>
      <charset val="177"/>
    </font>
    <font>
      <b/>
      <sz val="14"/>
      <name val="Guttman Mantova-Decor"/>
      <charset val="177"/>
    </font>
    <font>
      <b/>
      <sz val="21"/>
      <color indexed="10"/>
      <name val="David"/>
      <family val="2"/>
      <charset val="177"/>
    </font>
    <font>
      <b/>
      <sz val="12"/>
      <color indexed="10"/>
      <name val="David"/>
      <family val="2"/>
      <charset val="177"/>
    </font>
    <font>
      <sz val="13"/>
      <name val="David"/>
      <family val="2"/>
      <charset val="177"/>
    </font>
    <font>
      <sz val="9"/>
      <name val="Arial"/>
      <family val="2"/>
    </font>
    <font>
      <b/>
      <sz val="22"/>
      <name val="David"/>
      <family val="2"/>
      <charset val="177"/>
    </font>
    <font>
      <b/>
      <sz val="15"/>
      <name val="David"/>
      <family val="2"/>
      <charset val="177"/>
    </font>
    <font>
      <b/>
      <u/>
      <sz val="12"/>
      <name val="David"/>
      <family val="2"/>
      <charset val="177"/>
    </font>
    <font>
      <sz val="16"/>
      <name val="Guttman Mantova-Decor"/>
      <charset val="177"/>
    </font>
    <font>
      <b/>
      <sz val="11"/>
      <color indexed="13"/>
      <name val="Arial"/>
      <family val="2"/>
    </font>
    <font>
      <b/>
      <u/>
      <sz val="11"/>
      <color indexed="13"/>
      <name val="Arial"/>
      <family val="2"/>
    </font>
    <font>
      <u/>
      <sz val="12"/>
      <color indexed="81"/>
      <name val="David"/>
      <family val="2"/>
      <charset val="177"/>
    </font>
    <font>
      <b/>
      <sz val="14"/>
      <name val="Aharoni"/>
      <charset val="177"/>
    </font>
    <font>
      <b/>
      <sz val="10.5"/>
      <name val="David"/>
      <family val="2"/>
      <charset val="177"/>
    </font>
    <font>
      <b/>
      <u/>
      <sz val="11"/>
      <name val="David"/>
      <family val="2"/>
      <charset val="177"/>
    </font>
    <font>
      <b/>
      <sz val="11"/>
      <name val="Aharoni"/>
      <charset val="177"/>
    </font>
    <font>
      <sz val="7"/>
      <name val="Aharoni"/>
      <charset val="177"/>
    </font>
    <font>
      <b/>
      <sz val="10.5"/>
      <name val="Aharoni"/>
      <charset val="177"/>
    </font>
    <font>
      <b/>
      <u/>
      <sz val="11"/>
      <color indexed="10"/>
      <name val="David"/>
      <family val="2"/>
      <charset val="177"/>
    </font>
    <font>
      <b/>
      <u/>
      <sz val="11"/>
      <color indexed="81"/>
      <name val="David"/>
      <family val="2"/>
      <charset val="177"/>
    </font>
    <font>
      <b/>
      <sz val="11"/>
      <color indexed="81"/>
      <name val="David"/>
      <family val="2"/>
      <charset val="177"/>
    </font>
    <font>
      <b/>
      <sz val="14"/>
      <color indexed="10"/>
      <name val="David"/>
      <family val="2"/>
      <charset val="177"/>
    </font>
    <font>
      <b/>
      <u/>
      <sz val="10"/>
      <color indexed="81"/>
      <name val="Tahoma"/>
      <family val="2"/>
    </font>
    <font>
      <sz val="13"/>
      <color indexed="12"/>
      <name val="David"/>
      <family val="2"/>
      <charset val="177"/>
    </font>
    <font>
      <sz val="10"/>
      <color indexed="10"/>
      <name val="Arial"/>
      <family val="2"/>
    </font>
    <font>
      <b/>
      <sz val="12"/>
      <color indexed="14"/>
      <name val="Times New Roman"/>
      <family val="1"/>
    </font>
    <font>
      <b/>
      <sz val="16"/>
      <color indexed="13"/>
      <name val="Arial"/>
      <family val="2"/>
    </font>
    <font>
      <b/>
      <sz val="16"/>
      <name val="Times New Roman"/>
      <family val="1"/>
    </font>
    <font>
      <b/>
      <sz val="21"/>
      <name val="David"/>
      <family val="2"/>
      <charset val="177"/>
    </font>
    <font>
      <b/>
      <sz val="12"/>
      <name val="Miriam"/>
      <family val="2"/>
      <charset val="177"/>
    </font>
    <font>
      <sz val="13"/>
      <color indexed="10"/>
      <name val="David"/>
      <family val="2"/>
      <charset val="177"/>
    </font>
    <font>
      <sz val="8"/>
      <color indexed="10"/>
      <name val="David"/>
      <family val="2"/>
      <charset val="177"/>
    </font>
    <font>
      <b/>
      <sz val="18"/>
      <name val="Guttman Mantova-Decor"/>
      <charset val="177"/>
    </font>
    <font>
      <sz val="8"/>
      <color indexed="81"/>
      <name val="Tahoma"/>
      <family val="2"/>
    </font>
    <font>
      <b/>
      <sz val="8"/>
      <color indexed="81"/>
      <name val="Tahoma"/>
      <family val="2"/>
    </font>
    <font>
      <b/>
      <sz val="14"/>
      <name val="David"/>
      <family val="2"/>
      <charset val="177"/>
    </font>
    <font>
      <sz val="14"/>
      <name val="David"/>
      <family val="2"/>
      <charset val="177"/>
    </font>
    <font>
      <sz val="12"/>
      <name val="David"/>
      <family val="2"/>
      <charset val="177"/>
    </font>
    <font>
      <b/>
      <sz val="12"/>
      <name val="David"/>
      <family val="2"/>
      <charset val="177"/>
    </font>
    <font>
      <sz val="13"/>
      <name val="David"/>
      <family val="2"/>
      <charset val="177"/>
    </font>
    <font>
      <b/>
      <sz val="13"/>
      <name val="David"/>
      <family val="2"/>
      <charset val="177"/>
    </font>
    <font>
      <b/>
      <sz val="11"/>
      <name val="David"/>
      <family val="2"/>
      <charset val="177"/>
    </font>
    <font>
      <b/>
      <sz val="16"/>
      <name val="David"/>
      <family val="2"/>
      <charset val="177"/>
    </font>
    <font>
      <sz val="9"/>
      <color indexed="81"/>
      <name val="Tahoma"/>
      <family val="2"/>
    </font>
    <font>
      <b/>
      <sz val="9"/>
      <color indexed="81"/>
      <name val="Tahoma"/>
      <family val="2"/>
    </font>
    <font>
      <b/>
      <u/>
      <sz val="14"/>
      <name val="David"/>
      <family val="2"/>
      <charset val="177"/>
    </font>
    <font>
      <b/>
      <sz val="20"/>
      <name val="David"/>
      <family val="2"/>
      <charset val="177"/>
    </font>
    <font>
      <b/>
      <sz val="14"/>
      <name val="Times New Roman"/>
      <family val="1"/>
    </font>
    <font>
      <sz val="11"/>
      <color indexed="8"/>
      <name val="Arial"/>
      <family val="2"/>
      <scheme val="minor"/>
    </font>
    <font>
      <b/>
      <sz val="11"/>
      <color rgb="FFFFFF00"/>
      <name val="Arial"/>
      <family val="2"/>
    </font>
    <font>
      <sz val="12"/>
      <name val="Times New Roman"/>
      <family val="1"/>
      <scheme val="major"/>
    </font>
    <font>
      <b/>
      <sz val="10"/>
      <color rgb="FFFF0000"/>
      <name val="Arial"/>
      <family val="2"/>
    </font>
    <font>
      <sz val="10"/>
      <color rgb="FFFF0000"/>
      <name val="Arial"/>
      <family val="2"/>
    </font>
    <font>
      <b/>
      <sz val="11"/>
      <color rgb="FFFF0000"/>
      <name val="Arial"/>
      <family val="2"/>
    </font>
    <font>
      <b/>
      <sz val="10"/>
      <color rgb="FF3366FF"/>
      <name val="Arial"/>
      <family val="2"/>
    </font>
    <font>
      <b/>
      <sz val="13"/>
      <color rgb="FF3366FF"/>
      <name val="David"/>
      <family val="2"/>
      <charset val="177"/>
    </font>
    <font>
      <sz val="10"/>
      <color theme="0"/>
      <name val="Arial"/>
      <family val="2"/>
    </font>
    <font>
      <b/>
      <sz val="14"/>
      <color theme="0"/>
      <name val="David"/>
      <family val="2"/>
      <charset val="177"/>
    </font>
    <font>
      <sz val="10"/>
      <color rgb="FFFF0000"/>
      <name val="David"/>
      <family val="2"/>
      <charset val="177"/>
    </font>
    <font>
      <sz val="13"/>
      <color theme="0"/>
      <name val="David"/>
      <family val="2"/>
      <charset val="177"/>
    </font>
    <font>
      <b/>
      <sz val="11"/>
      <color theme="0"/>
      <name val="Arial"/>
      <family val="2"/>
    </font>
    <font>
      <sz val="12"/>
      <color theme="0"/>
      <name val="Arial"/>
      <family val="2"/>
      <charset val="177"/>
    </font>
    <font>
      <b/>
      <sz val="13"/>
      <color theme="0"/>
      <name val="David"/>
      <family val="2"/>
      <charset val="177"/>
    </font>
    <font>
      <sz val="12"/>
      <color rgb="FFFF0000"/>
      <name val="Arial"/>
      <family val="2"/>
    </font>
    <font>
      <sz val="12"/>
      <color rgb="FFFF0000"/>
      <name val="Calibri"/>
      <family val="2"/>
    </font>
    <font>
      <b/>
      <sz val="12"/>
      <color rgb="FFFF0000"/>
      <name val="David"/>
      <family val="2"/>
      <charset val="177"/>
    </font>
    <font>
      <sz val="13"/>
      <color rgb="FFFF0000"/>
      <name val="David"/>
      <family val="2"/>
      <charset val="177"/>
    </font>
    <font>
      <u/>
      <sz val="12"/>
      <color rgb="FFFF0000"/>
      <name val="Arial"/>
      <family val="2"/>
    </font>
    <font>
      <sz val="10"/>
      <color theme="0"/>
      <name val="David"/>
      <family val="2"/>
      <charset val="177"/>
    </font>
    <font>
      <b/>
      <sz val="10"/>
      <color theme="0"/>
      <name val="Arial"/>
      <family val="2"/>
    </font>
    <font>
      <b/>
      <sz val="12"/>
      <color theme="0"/>
      <name val="Arial"/>
      <family val="2"/>
    </font>
    <font>
      <sz val="12"/>
      <color theme="0"/>
      <name val="David"/>
      <family val="2"/>
      <charset val="177"/>
    </font>
    <font>
      <b/>
      <sz val="13.5"/>
      <color theme="0"/>
      <name val="Arial"/>
      <family val="2"/>
      <charset val="177"/>
    </font>
    <font>
      <b/>
      <sz val="21"/>
      <color theme="0"/>
      <name val="David"/>
      <family val="2"/>
      <charset val="177"/>
    </font>
    <font>
      <b/>
      <sz val="10"/>
      <color theme="0"/>
      <name val="Miriam"/>
      <family val="2"/>
      <charset val="177"/>
    </font>
    <font>
      <b/>
      <sz val="18"/>
      <color theme="0"/>
      <name val="David"/>
      <family val="2"/>
      <charset val="177"/>
    </font>
    <font>
      <b/>
      <sz val="12"/>
      <color theme="0"/>
      <name val="David"/>
      <family val="2"/>
      <charset val="177"/>
    </font>
    <font>
      <b/>
      <sz val="26"/>
      <color rgb="FFFFFF00"/>
      <name val="Arial"/>
      <family val="2"/>
    </font>
  </fonts>
  <fills count="34">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5"/>
        <bgColor indexed="64"/>
      </patternFill>
    </fill>
    <fill>
      <patternFill patternType="solid">
        <fgColor indexed="30"/>
        <bgColor indexed="64"/>
      </patternFill>
    </fill>
    <fill>
      <patternFill patternType="solid">
        <fgColor indexed="15"/>
        <bgColor indexed="64"/>
      </patternFill>
    </fill>
    <fill>
      <patternFill patternType="solid">
        <fgColor indexed="49"/>
        <bgColor indexed="64"/>
      </patternFill>
    </fill>
    <fill>
      <patternFill patternType="solid">
        <fgColor indexed="43"/>
        <bgColor indexed="64"/>
      </patternFill>
    </fill>
    <fill>
      <patternFill patternType="solid">
        <fgColor indexed="40"/>
        <bgColor indexed="64"/>
      </patternFill>
    </fill>
    <fill>
      <patternFill patternType="solid">
        <fgColor indexed="48"/>
        <bgColor indexed="64"/>
      </patternFill>
    </fill>
    <fill>
      <patternFill patternType="solid">
        <fgColor indexed="47"/>
        <bgColor indexed="64"/>
      </patternFill>
    </fill>
    <fill>
      <patternFill patternType="solid">
        <fgColor rgb="FFFFC000"/>
        <bgColor indexed="64"/>
      </patternFill>
    </fill>
    <fill>
      <patternFill patternType="solid">
        <fgColor rgb="FFFFFF00"/>
        <bgColor indexed="64"/>
      </patternFill>
    </fill>
    <fill>
      <patternFill patternType="solid">
        <fgColor rgb="FFCCFFCC"/>
        <bgColor indexed="64"/>
      </patternFill>
    </fill>
    <fill>
      <patternFill patternType="solid">
        <fgColor theme="5" tint="0.79998168889431442"/>
        <bgColor indexed="64"/>
      </patternFill>
    </fill>
    <fill>
      <patternFill patternType="solid">
        <fgColor rgb="FF0070C0"/>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rgb="FFFFFFCC"/>
        <bgColor indexed="64"/>
      </patternFill>
    </fill>
    <fill>
      <patternFill patternType="solid">
        <fgColor rgb="FFFFEDB3"/>
        <bgColor indexed="64"/>
      </patternFill>
    </fill>
    <fill>
      <patternFill patternType="solid">
        <fgColor rgb="FFFF0000"/>
        <bgColor indexed="64"/>
      </patternFill>
    </fill>
    <fill>
      <patternFill patternType="solid">
        <fgColor rgb="FFFFFF99"/>
        <bgColor indexed="64"/>
      </patternFill>
    </fill>
    <fill>
      <patternFill patternType="solid">
        <fgColor rgb="FF00FF00"/>
        <bgColor indexed="64"/>
      </patternFill>
    </fill>
    <fill>
      <patternFill patternType="solid">
        <fgColor rgb="FFFF9933"/>
        <bgColor indexed="64"/>
      </patternFill>
    </fill>
    <fill>
      <patternFill patternType="solid">
        <fgColor rgb="FF33CCFF"/>
        <bgColor indexed="64"/>
      </patternFill>
    </fill>
    <fill>
      <patternFill patternType="solid">
        <fgColor rgb="FF3366FF"/>
        <bgColor indexed="64"/>
      </patternFill>
    </fill>
    <fill>
      <patternFill patternType="solid">
        <fgColor rgb="FFFF66FF"/>
        <bgColor indexed="64"/>
      </patternFill>
    </fill>
    <fill>
      <patternFill patternType="solid">
        <fgColor rgb="FF993366"/>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rgb="FF99FF99"/>
        <bgColor indexed="64"/>
      </patternFill>
    </fill>
    <fill>
      <patternFill patternType="solid">
        <fgColor rgb="FFFFCCCC"/>
        <bgColor indexed="64"/>
      </patternFill>
    </fill>
  </fills>
  <borders count="359">
    <border>
      <left/>
      <right/>
      <top/>
      <bottom/>
      <diagonal/>
    </border>
    <border>
      <left style="thin">
        <color indexed="64"/>
      </left>
      <right style="thin">
        <color indexed="64"/>
      </right>
      <top style="thin">
        <color indexed="64"/>
      </top>
      <bottom style="thin">
        <color indexed="64"/>
      </bottom>
      <diagonal/>
    </border>
    <border>
      <left/>
      <right/>
      <top style="hair">
        <color indexed="62"/>
      </top>
      <bottom/>
      <diagonal/>
    </border>
    <border>
      <left style="medium">
        <color indexed="64"/>
      </left>
      <right/>
      <top style="dotted">
        <color indexed="12"/>
      </top>
      <bottom style="medium">
        <color indexed="64"/>
      </bottom>
      <diagonal/>
    </border>
    <border>
      <left/>
      <right/>
      <top style="dotted">
        <color indexed="12"/>
      </top>
      <bottom style="medium">
        <color indexed="64"/>
      </bottom>
      <diagonal/>
    </border>
    <border>
      <left/>
      <right style="hair">
        <color indexed="48"/>
      </right>
      <top style="dotted">
        <color indexed="12"/>
      </top>
      <bottom style="medium">
        <color indexed="64"/>
      </bottom>
      <diagonal/>
    </border>
    <border>
      <left style="thick">
        <color indexed="64"/>
      </left>
      <right/>
      <top/>
      <bottom/>
      <diagonal/>
    </border>
    <border>
      <left style="thick">
        <color indexed="20"/>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20"/>
      </left>
      <right style="thick">
        <color indexed="12"/>
      </right>
      <top/>
      <bottom/>
      <diagonal/>
    </border>
    <border>
      <left style="thin">
        <color indexed="64"/>
      </left>
      <right/>
      <top/>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bottom style="hair">
        <color indexed="12"/>
      </bottom>
      <diagonal/>
    </border>
    <border>
      <left/>
      <right style="thin">
        <color indexed="12"/>
      </right>
      <top/>
      <bottom style="hair">
        <color indexed="12"/>
      </bottom>
      <diagonal/>
    </border>
    <border>
      <left style="thick">
        <color indexed="51"/>
      </left>
      <right/>
      <top/>
      <bottom style="hair">
        <color indexed="51"/>
      </bottom>
      <diagonal/>
    </border>
    <border>
      <left/>
      <right/>
      <top/>
      <bottom style="hair">
        <color indexed="51"/>
      </bottom>
      <diagonal/>
    </border>
    <border>
      <left/>
      <right style="thin">
        <color indexed="64"/>
      </right>
      <top/>
      <bottom style="hair">
        <color indexed="51"/>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ck">
        <color indexed="64"/>
      </left>
      <right/>
      <top/>
      <bottom style="thin">
        <color indexed="64"/>
      </bottom>
      <diagonal/>
    </border>
    <border>
      <left style="medium">
        <color indexed="51"/>
      </left>
      <right/>
      <top/>
      <bottom/>
      <diagonal/>
    </border>
    <border>
      <left/>
      <right/>
      <top style="medium">
        <color indexed="51"/>
      </top>
      <bottom/>
      <diagonal/>
    </border>
    <border>
      <left style="dashed">
        <color indexed="51"/>
      </left>
      <right/>
      <top style="thin">
        <color indexed="64"/>
      </top>
      <bottom style="thin">
        <color indexed="64"/>
      </bottom>
      <diagonal/>
    </border>
    <border>
      <left/>
      <right/>
      <top/>
      <bottom style="dashed">
        <color indexed="57"/>
      </bottom>
      <diagonal/>
    </border>
    <border>
      <left style="dashed">
        <color indexed="51"/>
      </left>
      <right/>
      <top/>
      <bottom/>
      <diagonal/>
    </border>
    <border>
      <left/>
      <right/>
      <top style="dashed">
        <color indexed="51"/>
      </top>
      <bottom style="dashed">
        <color indexed="51"/>
      </bottom>
      <diagonal/>
    </border>
    <border>
      <left style="dashed">
        <color indexed="51"/>
      </left>
      <right/>
      <top style="thin">
        <color indexed="64"/>
      </top>
      <bottom/>
      <diagonal/>
    </border>
    <border>
      <left/>
      <right/>
      <top style="hair">
        <color indexed="23"/>
      </top>
      <bottom style="dashed">
        <color indexed="56"/>
      </bottom>
      <diagonal/>
    </border>
    <border>
      <left style="medium">
        <color indexed="64"/>
      </left>
      <right/>
      <top/>
      <bottom style="medium">
        <color indexed="64"/>
      </bottom>
      <diagonal/>
    </border>
    <border>
      <left/>
      <right/>
      <top/>
      <bottom style="medium">
        <color indexed="64"/>
      </bottom>
      <diagonal/>
    </border>
    <border>
      <left style="dashed">
        <color indexed="51"/>
      </left>
      <right/>
      <top style="hair">
        <color indexed="62"/>
      </top>
      <bottom style="hair">
        <color indexed="62"/>
      </bottom>
      <diagonal/>
    </border>
    <border>
      <left/>
      <right/>
      <top style="hair">
        <color indexed="62"/>
      </top>
      <bottom style="hair">
        <color indexed="62"/>
      </bottom>
      <diagonal/>
    </border>
    <border>
      <left/>
      <right style="hair">
        <color indexed="23"/>
      </right>
      <top style="hair">
        <color indexed="62"/>
      </top>
      <bottom style="hair">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dashed">
        <color indexed="57"/>
      </left>
      <right/>
      <top style="dashed">
        <color indexed="51"/>
      </top>
      <bottom style="dashed">
        <color indexed="51"/>
      </bottom>
      <diagonal/>
    </border>
    <border>
      <left/>
      <right style="dashed">
        <color indexed="51"/>
      </right>
      <top style="dashed">
        <color indexed="51"/>
      </top>
      <bottom style="dashed">
        <color indexed="51"/>
      </bottom>
      <diagonal/>
    </border>
    <border>
      <left/>
      <right style="thick">
        <color indexed="12"/>
      </right>
      <top/>
      <bottom style="hair">
        <color indexed="12"/>
      </bottom>
      <diagonal/>
    </border>
    <border>
      <left style="thin">
        <color indexed="12"/>
      </left>
      <right/>
      <top/>
      <bottom style="hair">
        <color indexed="12"/>
      </bottom>
      <diagonal/>
    </border>
    <border>
      <left/>
      <right style="double">
        <color indexed="12"/>
      </right>
      <top/>
      <bottom style="hair">
        <color indexed="12"/>
      </bottom>
      <diagonal/>
    </border>
    <border>
      <left/>
      <right/>
      <top/>
      <bottom style="hair">
        <color indexed="20"/>
      </bottom>
      <diagonal/>
    </border>
    <border>
      <left/>
      <right style="thick">
        <color indexed="20"/>
      </right>
      <top/>
      <bottom style="hair">
        <color indexed="20"/>
      </bottom>
      <diagonal/>
    </border>
    <border>
      <left style="dotted">
        <color indexed="56"/>
      </left>
      <right/>
      <top style="dotted">
        <color indexed="56"/>
      </top>
      <bottom style="dotted">
        <color indexed="56"/>
      </bottom>
      <diagonal/>
    </border>
    <border>
      <left/>
      <right/>
      <top style="dotted">
        <color indexed="56"/>
      </top>
      <bottom style="dotted">
        <color indexed="56"/>
      </bottom>
      <diagonal/>
    </border>
    <border>
      <left/>
      <right style="dotted">
        <color indexed="56"/>
      </right>
      <top style="dotted">
        <color indexed="56"/>
      </top>
      <bottom style="dotted">
        <color indexed="56"/>
      </bottom>
      <diagonal/>
    </border>
    <border>
      <left style="dashed">
        <color indexed="51"/>
      </left>
      <right/>
      <top style="hair">
        <color indexed="23"/>
      </top>
      <bottom/>
      <diagonal/>
    </border>
    <border>
      <left/>
      <right/>
      <top style="hair">
        <color indexed="23"/>
      </top>
      <bottom/>
      <diagonal/>
    </border>
    <border>
      <left/>
      <right style="hair">
        <color indexed="23"/>
      </right>
      <top style="hair">
        <color indexed="23"/>
      </top>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right/>
      <top/>
      <bottom style="double">
        <color indexed="12"/>
      </bottom>
      <diagonal/>
    </border>
    <border>
      <left/>
      <right style="thick">
        <color indexed="12"/>
      </right>
      <top/>
      <bottom style="double">
        <color indexed="12"/>
      </bottom>
      <diagonal/>
    </border>
    <border>
      <left style="dashed">
        <color indexed="51"/>
      </left>
      <right/>
      <top style="dashed">
        <color indexed="51"/>
      </top>
      <bottom style="dashed">
        <color indexed="51"/>
      </bottom>
      <diagonal/>
    </border>
    <border>
      <left/>
      <right style="medium">
        <color indexed="64"/>
      </right>
      <top style="thin">
        <color indexed="64"/>
      </top>
      <bottom style="thin">
        <color indexed="64"/>
      </bottom>
      <diagonal/>
    </border>
    <border>
      <left/>
      <right/>
      <top/>
      <bottom style="double">
        <color indexed="61"/>
      </bottom>
      <diagonal/>
    </border>
    <border>
      <left/>
      <right style="thick">
        <color indexed="20"/>
      </right>
      <top/>
      <bottom style="double">
        <color indexed="61"/>
      </bottom>
      <diagonal/>
    </border>
    <border>
      <left style="thin">
        <color indexed="12"/>
      </left>
      <right/>
      <top/>
      <bottom style="double">
        <color indexed="12"/>
      </bottom>
      <diagonal/>
    </border>
    <border>
      <left/>
      <right style="double">
        <color indexed="12"/>
      </right>
      <top/>
      <bottom style="double">
        <color indexed="12"/>
      </bottom>
      <diagonal/>
    </border>
    <border>
      <left style="thin">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top style="double">
        <color indexed="25"/>
      </top>
      <bottom style="thick">
        <color indexed="20"/>
      </bottom>
      <diagonal/>
    </border>
    <border>
      <left/>
      <right style="thick">
        <color indexed="20"/>
      </right>
      <top style="double">
        <color indexed="25"/>
      </top>
      <bottom style="thick">
        <color indexed="20"/>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ck">
        <color indexed="20"/>
      </left>
      <right/>
      <top style="double">
        <color indexed="25"/>
      </top>
      <bottom style="thick">
        <color indexed="20"/>
      </bottom>
      <diagonal/>
    </border>
    <border>
      <left style="thick">
        <color indexed="20"/>
      </left>
      <right/>
      <top/>
      <bottom style="double">
        <color indexed="61"/>
      </bottom>
      <diagonal/>
    </border>
    <border>
      <left style="thick">
        <color indexed="64"/>
      </left>
      <right/>
      <top/>
      <bottom style="medium">
        <color indexed="64"/>
      </bottom>
      <diagonal/>
    </border>
    <border>
      <left/>
      <right style="thin">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style="double">
        <color indexed="64"/>
      </top>
      <bottom style="double">
        <color indexed="64"/>
      </bottom>
      <diagonal/>
    </border>
    <border>
      <left/>
      <right/>
      <top style="double">
        <color indexed="64"/>
      </top>
      <bottom style="double">
        <color indexed="64"/>
      </bottom>
      <diagonal/>
    </border>
    <border>
      <left/>
      <right style="thick">
        <color indexed="64"/>
      </right>
      <top style="double">
        <color indexed="64"/>
      </top>
      <bottom style="double">
        <color indexed="64"/>
      </bottom>
      <diagonal/>
    </border>
    <border>
      <left/>
      <right/>
      <top/>
      <bottom style="dotted">
        <color indexed="64"/>
      </bottom>
      <diagonal/>
    </border>
    <border>
      <left/>
      <right style="thick">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ck">
        <color indexed="64"/>
      </right>
      <top style="dotted">
        <color indexed="64"/>
      </top>
      <bottom style="double">
        <color indexed="64"/>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ck">
        <color indexed="12"/>
      </right>
      <top/>
      <bottom/>
      <diagonal/>
    </border>
    <border>
      <left style="hair">
        <color indexed="64"/>
      </left>
      <right/>
      <top style="thin">
        <color indexed="64"/>
      </top>
      <bottom/>
      <diagonal/>
    </border>
    <border>
      <left/>
      <right style="thick">
        <color indexed="64"/>
      </right>
      <top style="thin">
        <color indexed="64"/>
      </top>
      <bottom/>
      <diagonal/>
    </border>
    <border>
      <left style="thin">
        <color indexed="64"/>
      </left>
      <right/>
      <top/>
      <bottom style="dotted">
        <color indexed="64"/>
      </bottom>
      <diagonal/>
    </border>
    <border>
      <left style="thick">
        <color indexed="64"/>
      </left>
      <right/>
      <top/>
      <bottom style="double">
        <color indexed="64"/>
      </bottom>
      <diagonal/>
    </border>
    <border>
      <left/>
      <right style="thin">
        <color indexed="64"/>
      </right>
      <top/>
      <bottom style="double">
        <color indexed="64"/>
      </bottom>
      <diagonal/>
    </border>
    <border>
      <left style="dotted">
        <color indexed="12"/>
      </left>
      <right/>
      <top/>
      <bottom/>
      <diagonal/>
    </border>
    <border>
      <left style="thick">
        <color indexed="64"/>
      </left>
      <right/>
      <top style="double">
        <color indexed="64"/>
      </top>
      <bottom style="medium">
        <color indexed="64"/>
      </bottom>
      <diagonal/>
    </border>
    <border>
      <left/>
      <right/>
      <top style="double">
        <color indexed="64"/>
      </top>
      <bottom style="medium">
        <color indexed="64"/>
      </bottom>
      <diagonal/>
    </border>
    <border>
      <left/>
      <right style="thick">
        <color indexed="64"/>
      </right>
      <top style="double">
        <color indexed="64"/>
      </top>
      <bottom style="medium">
        <color indexed="64"/>
      </bottom>
      <diagonal/>
    </border>
    <border>
      <left style="thick">
        <color indexed="64"/>
      </left>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ck">
        <color indexed="20"/>
      </left>
      <right/>
      <top style="thick">
        <color indexed="20"/>
      </top>
      <bottom/>
      <diagonal/>
    </border>
    <border>
      <left/>
      <right/>
      <top style="thick">
        <color indexed="20"/>
      </top>
      <bottom/>
      <diagonal/>
    </border>
    <border>
      <left/>
      <right style="thick">
        <color indexed="20"/>
      </right>
      <top style="thick">
        <color indexed="20"/>
      </top>
      <bottom/>
      <diagonal/>
    </border>
    <border>
      <left/>
      <right/>
      <top/>
      <bottom style="dotted">
        <color indexed="56"/>
      </bottom>
      <diagonal/>
    </border>
    <border>
      <left/>
      <right/>
      <top style="dashed">
        <color rgb="FFC89800"/>
      </top>
      <bottom/>
      <diagonal/>
    </border>
    <border>
      <left/>
      <right/>
      <top style="hair">
        <color theme="4" tint="-0.249977111117893"/>
      </top>
      <bottom/>
      <diagonal/>
    </border>
    <border>
      <left/>
      <right/>
      <top style="dashed">
        <color rgb="FF33CC33"/>
      </top>
      <bottom style="dashed">
        <color rgb="FF33CC33"/>
      </bottom>
      <diagonal/>
    </border>
    <border>
      <left/>
      <right style="dashed">
        <color rgb="FF33CC33"/>
      </right>
      <top style="dashed">
        <color rgb="FF33CC33"/>
      </top>
      <bottom style="dashed">
        <color rgb="FF33CC33"/>
      </bottom>
      <diagonal/>
    </border>
    <border>
      <left/>
      <right/>
      <top style="dashed">
        <color rgb="FFC89800"/>
      </top>
      <bottom style="dashed">
        <color rgb="FF33CC33"/>
      </bottom>
      <diagonal/>
    </border>
    <border>
      <left/>
      <right/>
      <top/>
      <bottom style="dashed">
        <color rgb="FFC89800"/>
      </bottom>
      <diagonal/>
    </border>
    <border>
      <left/>
      <right style="dashed">
        <color rgb="FF33CC33"/>
      </right>
      <top/>
      <bottom/>
      <diagonal/>
    </border>
    <border>
      <left/>
      <right/>
      <top style="dashed">
        <color rgb="FF33CC33"/>
      </top>
      <bottom/>
      <diagonal/>
    </border>
    <border>
      <left style="dashed">
        <color rgb="FFFF9900"/>
      </left>
      <right/>
      <top style="dashed">
        <color rgb="FFFF9900"/>
      </top>
      <bottom style="dashed">
        <color rgb="FFFF9900"/>
      </bottom>
      <diagonal/>
    </border>
    <border>
      <left/>
      <right style="dotted">
        <color theme="4" tint="-0.249977111117893"/>
      </right>
      <top/>
      <bottom/>
      <diagonal/>
    </border>
    <border>
      <left style="dashed">
        <color rgb="FF002060"/>
      </left>
      <right style="dashed">
        <color rgb="FF002060"/>
      </right>
      <top style="dashed">
        <color rgb="FF002060"/>
      </top>
      <bottom style="dashed">
        <color rgb="FF002060"/>
      </bottom>
      <diagonal/>
    </border>
    <border>
      <left/>
      <right/>
      <top style="dashed">
        <color theme="4" tint="-0.249977111117893"/>
      </top>
      <bottom/>
      <diagonal/>
    </border>
    <border>
      <left/>
      <right style="dashed">
        <color theme="4" tint="-0.249977111117893"/>
      </right>
      <top/>
      <bottom/>
      <diagonal/>
    </border>
    <border>
      <left/>
      <right/>
      <top style="medium">
        <color rgb="FF0000FF"/>
      </top>
      <bottom/>
      <diagonal/>
    </border>
    <border>
      <left style="double">
        <color indexed="12"/>
      </left>
      <right/>
      <top style="thin">
        <color indexed="64"/>
      </top>
      <bottom style="double">
        <color rgb="FF0000FF"/>
      </bottom>
      <diagonal/>
    </border>
    <border>
      <left/>
      <right/>
      <top style="thin">
        <color indexed="64"/>
      </top>
      <bottom style="double">
        <color rgb="FF0000FF"/>
      </bottom>
      <diagonal/>
    </border>
    <border>
      <left/>
      <right style="thin">
        <color indexed="12"/>
      </right>
      <top style="thin">
        <color indexed="64"/>
      </top>
      <bottom style="double">
        <color rgb="FF0000FF"/>
      </bottom>
      <diagonal/>
    </border>
    <border>
      <left style="double">
        <color indexed="12"/>
      </left>
      <right/>
      <top style="double">
        <color rgb="FF0000FF"/>
      </top>
      <bottom style="double">
        <color rgb="FF0000FF"/>
      </bottom>
      <diagonal/>
    </border>
    <border>
      <left/>
      <right/>
      <top style="double">
        <color rgb="FF0000FF"/>
      </top>
      <bottom style="double">
        <color rgb="FF0000FF"/>
      </bottom>
      <diagonal/>
    </border>
    <border>
      <left/>
      <right style="double">
        <color indexed="12"/>
      </right>
      <top style="double">
        <color rgb="FF0000FF"/>
      </top>
      <bottom style="double">
        <color rgb="FF0000FF"/>
      </bottom>
      <diagonal/>
    </border>
    <border>
      <left style="medium">
        <color rgb="FFC00000"/>
      </left>
      <right style="medium">
        <color rgb="FFC00000"/>
      </right>
      <top style="medium">
        <color rgb="FFC00000"/>
      </top>
      <bottom style="medium">
        <color rgb="FFC00000"/>
      </bottom>
      <diagonal/>
    </border>
    <border>
      <left/>
      <right/>
      <top style="dotted">
        <color theme="4" tint="-0.249977111117893"/>
      </top>
      <bottom style="dotted">
        <color theme="4" tint="-0.249977111117893"/>
      </bottom>
      <diagonal/>
    </border>
    <border>
      <left/>
      <right/>
      <top/>
      <bottom style="dotted">
        <color theme="4"/>
      </bottom>
      <diagonal/>
    </border>
    <border>
      <left/>
      <right style="dotted">
        <color theme="4"/>
      </right>
      <top/>
      <bottom/>
      <diagonal/>
    </border>
    <border>
      <left style="dotted">
        <color theme="4"/>
      </left>
      <right/>
      <top/>
      <bottom/>
      <diagonal/>
    </border>
    <border>
      <left/>
      <right/>
      <top style="medium">
        <color rgb="FF002060"/>
      </top>
      <bottom style="dotted">
        <color theme="4"/>
      </bottom>
      <diagonal/>
    </border>
    <border>
      <left/>
      <right style="double">
        <color theme="4"/>
      </right>
      <top style="thin">
        <color theme="4"/>
      </top>
      <bottom style="thin">
        <color rgb="FF3333FF"/>
      </bottom>
      <diagonal/>
    </border>
    <border>
      <left style="dashed">
        <color rgb="FF33CC33"/>
      </left>
      <right/>
      <top style="dashed">
        <color rgb="FF33CC33"/>
      </top>
      <bottom style="dashed">
        <color rgb="FF33CC33"/>
      </bottom>
      <diagonal/>
    </border>
    <border>
      <left style="dotted">
        <color theme="4" tint="-0.249977111117893"/>
      </left>
      <right/>
      <top style="dotted">
        <color theme="4" tint="-0.249977111117893"/>
      </top>
      <bottom style="dotted">
        <color theme="4" tint="-0.249977111117893"/>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n">
        <color rgb="FF3333FF"/>
      </bottom>
      <diagonal/>
    </border>
    <border>
      <left/>
      <right/>
      <top style="dotted">
        <color theme="4" tint="-0.249977111117893"/>
      </top>
      <bottom/>
      <diagonal/>
    </border>
    <border>
      <left/>
      <right/>
      <top style="dotted">
        <color theme="4"/>
      </top>
      <bottom style="dotted">
        <color theme="4"/>
      </bottom>
      <diagonal/>
    </border>
    <border>
      <left/>
      <right style="dotted">
        <color theme="4"/>
      </right>
      <top style="dotted">
        <color theme="4"/>
      </top>
      <bottom style="dotted">
        <color theme="4"/>
      </bottom>
      <diagonal/>
    </border>
    <border>
      <left/>
      <right/>
      <top/>
      <bottom style="dotted">
        <color theme="4" tint="-0.249977111117893"/>
      </bottom>
      <diagonal/>
    </border>
    <border>
      <left style="dotted">
        <color theme="4"/>
      </left>
      <right style="dotted">
        <color theme="4"/>
      </right>
      <top/>
      <bottom/>
      <diagonal/>
    </border>
    <border>
      <left style="dotted">
        <color theme="4"/>
      </left>
      <right/>
      <top style="dotted">
        <color theme="4"/>
      </top>
      <bottom style="dotted">
        <color theme="4"/>
      </bottom>
      <diagonal/>
    </border>
    <border>
      <left/>
      <right/>
      <top style="thin">
        <color indexed="64"/>
      </top>
      <bottom style="thin">
        <color rgb="FF002060"/>
      </bottom>
      <diagonal/>
    </border>
    <border>
      <left style="thin">
        <color indexed="64"/>
      </left>
      <right style="thin">
        <color indexed="64"/>
      </right>
      <top style="thin">
        <color indexed="64"/>
      </top>
      <bottom style="thin">
        <color rgb="FF002060"/>
      </bottom>
      <diagonal/>
    </border>
    <border>
      <left style="dashed">
        <color rgb="FFC89800"/>
      </left>
      <right/>
      <top/>
      <bottom/>
      <diagonal/>
    </border>
    <border>
      <left style="dotted">
        <color theme="4"/>
      </left>
      <right style="dotted">
        <color theme="4"/>
      </right>
      <top style="dotted">
        <color theme="4"/>
      </top>
      <bottom style="dotted">
        <color theme="4"/>
      </bottom>
      <diagonal/>
    </border>
    <border>
      <left style="dashed">
        <color rgb="FFFF9900"/>
      </left>
      <right/>
      <top/>
      <bottom/>
      <diagonal/>
    </border>
    <border>
      <left/>
      <right style="dotted">
        <color theme="4" tint="-0.249977111117893"/>
      </right>
      <top style="dotted">
        <color theme="4" tint="-0.249977111117893"/>
      </top>
      <bottom style="dotted">
        <color theme="4" tint="-0.249977111117893"/>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dotted">
        <color theme="4" tint="-0.249977111117893"/>
      </left>
      <right style="dotted">
        <color theme="4" tint="-0.249977111117893"/>
      </right>
      <top style="dotted">
        <color theme="4" tint="-0.249977111117893"/>
      </top>
      <bottom style="dotted">
        <color theme="4" tint="-0.249977111117893"/>
      </bottom>
      <diagonal/>
    </border>
    <border>
      <left style="thin">
        <color rgb="FF002060"/>
      </left>
      <right/>
      <top/>
      <bottom/>
      <diagonal/>
    </border>
    <border>
      <left/>
      <right style="thin">
        <color rgb="FF002060"/>
      </right>
      <top/>
      <bottom/>
      <diagonal/>
    </border>
    <border>
      <left style="thin">
        <color indexed="12"/>
      </left>
      <right/>
      <top style="hair">
        <color indexed="12"/>
      </top>
      <bottom style="double">
        <color rgb="FF0000FF"/>
      </bottom>
      <diagonal/>
    </border>
    <border>
      <left/>
      <right/>
      <top style="hair">
        <color indexed="12"/>
      </top>
      <bottom style="double">
        <color rgb="FF0000FF"/>
      </bottom>
      <diagonal/>
    </border>
    <border>
      <left/>
      <right style="thick">
        <color indexed="12"/>
      </right>
      <top style="hair">
        <color indexed="12"/>
      </top>
      <bottom style="double">
        <color rgb="FF0000FF"/>
      </bottom>
      <diagonal/>
    </border>
    <border>
      <left style="double">
        <color indexed="12"/>
      </left>
      <right/>
      <top style="thin">
        <color rgb="FF3333FF"/>
      </top>
      <bottom style="hair">
        <color indexed="12"/>
      </bottom>
      <diagonal/>
    </border>
    <border>
      <left/>
      <right/>
      <top style="thin">
        <color rgb="FF3333FF"/>
      </top>
      <bottom style="hair">
        <color indexed="12"/>
      </bottom>
      <diagonal/>
    </border>
    <border>
      <left/>
      <right style="thin">
        <color indexed="12"/>
      </right>
      <top style="thin">
        <color rgb="FF3333FF"/>
      </top>
      <bottom style="hair">
        <color indexed="12"/>
      </bottom>
      <diagonal/>
    </border>
    <border>
      <left style="thick">
        <color indexed="12"/>
      </left>
      <right/>
      <top style="thin">
        <color theme="4"/>
      </top>
      <bottom style="thin">
        <color rgb="FF3333FF"/>
      </bottom>
      <diagonal/>
    </border>
    <border>
      <left/>
      <right/>
      <top style="thin">
        <color theme="4"/>
      </top>
      <bottom style="thin">
        <color rgb="FF3333FF"/>
      </bottom>
      <diagonal/>
    </border>
    <border>
      <left style="thick">
        <color indexed="12"/>
      </left>
      <right/>
      <top style="thick">
        <color indexed="12"/>
      </top>
      <bottom style="thin">
        <color theme="4"/>
      </bottom>
      <diagonal/>
    </border>
    <border>
      <left/>
      <right/>
      <top style="thick">
        <color indexed="12"/>
      </top>
      <bottom style="thin">
        <color theme="4"/>
      </bottom>
      <diagonal/>
    </border>
    <border>
      <left/>
      <right style="thick">
        <color indexed="12"/>
      </right>
      <top style="thick">
        <color indexed="12"/>
      </top>
      <bottom style="thin">
        <color theme="4"/>
      </bottom>
      <diagonal/>
    </border>
    <border>
      <left style="double">
        <color indexed="12"/>
      </left>
      <right/>
      <top style="thin">
        <color rgb="FF3333FF"/>
      </top>
      <bottom style="thin">
        <color rgb="FF3333FF"/>
      </bottom>
      <diagonal/>
    </border>
    <border>
      <left/>
      <right/>
      <top style="thin">
        <color rgb="FF3333FF"/>
      </top>
      <bottom style="thin">
        <color rgb="FF3333FF"/>
      </bottom>
      <diagonal/>
    </border>
    <border>
      <left/>
      <right style="thin">
        <color indexed="12"/>
      </right>
      <top style="thin">
        <color rgb="FF3333FF"/>
      </top>
      <bottom style="thin">
        <color rgb="FF3333FF"/>
      </bottom>
      <diagonal/>
    </border>
    <border>
      <left style="thin">
        <color indexed="12"/>
      </left>
      <right/>
      <top style="thin">
        <color rgb="FF3333FF"/>
      </top>
      <bottom style="thin">
        <color rgb="FF3333FF"/>
      </bottom>
      <diagonal/>
    </border>
    <border>
      <left/>
      <right style="double">
        <color indexed="12"/>
      </right>
      <top style="thin">
        <color rgb="FF3333FF"/>
      </top>
      <bottom style="thin">
        <color rgb="FF3333FF"/>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right style="thick">
        <color indexed="12"/>
      </right>
      <top style="thin">
        <color rgb="FF3333FF"/>
      </top>
      <bottom style="thin">
        <color rgb="FF3333FF"/>
      </bottom>
      <diagonal/>
    </border>
    <border>
      <left style="double">
        <color indexed="12"/>
      </left>
      <right/>
      <top style="hair">
        <color indexed="12"/>
      </top>
      <bottom style="double">
        <color rgb="FF0000FF"/>
      </bottom>
      <diagonal/>
    </border>
    <border>
      <left/>
      <right style="thin">
        <color indexed="12"/>
      </right>
      <top style="hair">
        <color indexed="12"/>
      </top>
      <bottom style="double">
        <color rgb="FF0000FF"/>
      </bottom>
      <diagonal/>
    </border>
    <border>
      <left/>
      <right style="thick">
        <color indexed="12"/>
      </right>
      <top/>
      <bottom style="thin">
        <color rgb="FF3333FF"/>
      </bottom>
      <diagonal/>
    </border>
    <border>
      <left/>
      <right style="medium">
        <color indexed="64"/>
      </right>
      <top style="thin">
        <color rgb="FF002060"/>
      </top>
      <bottom style="thin">
        <color rgb="FF002060"/>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indexed="12"/>
      </left>
      <right/>
      <top/>
      <bottom style="thin">
        <color rgb="FF3333FF"/>
      </bottom>
      <diagonal/>
    </border>
    <border>
      <left/>
      <right style="double">
        <color indexed="12"/>
      </right>
      <top/>
      <bottom style="thin">
        <color rgb="FF3333FF"/>
      </bottom>
      <diagonal/>
    </border>
    <border>
      <left style="medium">
        <color indexed="64"/>
      </left>
      <right style="thin">
        <color rgb="FF002060"/>
      </right>
      <top style="thin">
        <color rgb="FF002060"/>
      </top>
      <bottom style="thin">
        <color rgb="FF002060"/>
      </bottom>
      <diagonal/>
    </border>
    <border>
      <left style="thin">
        <color rgb="FF002060"/>
      </left>
      <right/>
      <top style="medium">
        <color indexed="64"/>
      </top>
      <bottom/>
      <diagonal/>
    </border>
    <border>
      <left/>
      <right style="thin">
        <color rgb="FF002060"/>
      </right>
      <top style="medium">
        <color indexed="64"/>
      </top>
      <bottom/>
      <diagonal/>
    </border>
    <border>
      <left style="medium">
        <color indexed="64"/>
      </left>
      <right style="thin">
        <color rgb="FF002060"/>
      </right>
      <top style="medium">
        <color indexed="64"/>
      </top>
      <bottom style="thin">
        <color rgb="FF002060"/>
      </bottom>
      <diagonal/>
    </border>
    <border>
      <left style="thin">
        <color rgb="FF002060"/>
      </left>
      <right style="thin">
        <color rgb="FF002060"/>
      </right>
      <top style="medium">
        <color indexed="64"/>
      </top>
      <bottom style="thin">
        <color rgb="FF002060"/>
      </bottom>
      <diagonal/>
    </border>
    <border>
      <left/>
      <right/>
      <top style="dashed">
        <color rgb="FFFF9900"/>
      </top>
      <bottom style="dashed">
        <color rgb="FFFF9900"/>
      </bottom>
      <diagonal/>
    </border>
    <border>
      <left/>
      <right style="dashed">
        <color rgb="FFFF9900"/>
      </right>
      <top style="dashed">
        <color rgb="FFFF9900"/>
      </top>
      <bottom style="dashed">
        <color rgb="FFFF9900"/>
      </bottom>
      <diagonal/>
    </border>
    <border>
      <left style="dotted">
        <color rgb="FF0070C0"/>
      </left>
      <right/>
      <top style="dotted">
        <color rgb="FF0070C0"/>
      </top>
      <bottom style="dotted">
        <color rgb="FF0070C0"/>
      </bottom>
      <diagonal/>
    </border>
    <border>
      <left/>
      <right/>
      <top style="dotted">
        <color rgb="FF0070C0"/>
      </top>
      <bottom style="dotted">
        <color rgb="FF0070C0"/>
      </bottom>
      <diagonal/>
    </border>
    <border>
      <left/>
      <right style="dotted">
        <color rgb="FF0070C0"/>
      </right>
      <top style="dotted">
        <color rgb="FF0070C0"/>
      </top>
      <bottom style="dotted">
        <color rgb="FF0070C0"/>
      </bottom>
      <diagonal/>
    </border>
    <border>
      <left/>
      <right/>
      <top style="dashed">
        <color rgb="FFC89800"/>
      </top>
      <bottom style="dashed">
        <color rgb="FFC89800"/>
      </bottom>
      <diagonal/>
    </border>
    <border>
      <left/>
      <right style="dashed">
        <color rgb="FFC89800"/>
      </right>
      <top style="dashed">
        <color rgb="FFC89800"/>
      </top>
      <bottom style="dashed">
        <color rgb="FFC89800"/>
      </bottom>
      <diagonal/>
    </border>
    <border>
      <left/>
      <right style="dashed">
        <color rgb="FF002060"/>
      </right>
      <top style="thin">
        <color indexed="64"/>
      </top>
      <bottom style="thin">
        <color indexed="64"/>
      </bottom>
      <diagonal/>
    </border>
    <border>
      <left style="dashed">
        <color rgb="FF33CC33"/>
      </left>
      <right/>
      <top style="dashed">
        <color rgb="FFC89800"/>
      </top>
      <bottom style="dashed">
        <color rgb="FFC89800"/>
      </bottom>
      <diagonal/>
    </border>
    <border>
      <left/>
      <right style="dashed">
        <color theme="4" tint="-0.249977111117893"/>
      </right>
      <top style="dashed">
        <color rgb="FF33CC33"/>
      </top>
      <bottom style="dashed">
        <color rgb="FF33CC33"/>
      </bottom>
      <diagonal/>
    </border>
    <border>
      <left/>
      <right/>
      <top style="dotted">
        <color indexed="12"/>
      </top>
      <bottom style="dashed">
        <color theme="4" tint="-0.249977111117893"/>
      </bottom>
      <diagonal/>
    </border>
    <border>
      <left/>
      <right style="dotted">
        <color indexed="12"/>
      </right>
      <top style="dotted">
        <color indexed="12"/>
      </top>
      <bottom style="dashed">
        <color theme="4" tint="-0.249977111117893"/>
      </bottom>
      <diagonal/>
    </border>
    <border>
      <left/>
      <right style="dashed">
        <color rgb="FF33CC33"/>
      </right>
      <top style="dashed">
        <color rgb="FFC89800"/>
      </top>
      <bottom style="dashed">
        <color rgb="FFC89800"/>
      </bottom>
      <diagonal/>
    </border>
    <border>
      <left/>
      <right/>
      <top style="dashed">
        <color rgb="FF002060"/>
      </top>
      <bottom style="dashed">
        <color rgb="FF002060"/>
      </bottom>
      <diagonal/>
    </border>
    <border>
      <left/>
      <right style="dashed">
        <color rgb="FF002060"/>
      </right>
      <top style="dashed">
        <color rgb="FF002060"/>
      </top>
      <bottom style="dashed">
        <color rgb="FF002060"/>
      </bottom>
      <diagonal/>
    </border>
    <border>
      <left style="thin">
        <color indexed="64"/>
      </left>
      <right style="hair">
        <color rgb="FFC00000"/>
      </right>
      <top style="thin">
        <color indexed="64"/>
      </top>
      <bottom style="hair">
        <color rgb="FFC00000"/>
      </bottom>
      <diagonal/>
    </border>
    <border>
      <left style="hair">
        <color rgb="FFC00000"/>
      </left>
      <right style="hair">
        <color rgb="FFC00000"/>
      </right>
      <top style="thin">
        <color indexed="64"/>
      </top>
      <bottom style="hair">
        <color rgb="FFC00000"/>
      </bottom>
      <diagonal/>
    </border>
    <border>
      <left style="hair">
        <color rgb="FFC00000"/>
      </left>
      <right style="thin">
        <color indexed="64"/>
      </right>
      <top style="thin">
        <color indexed="64"/>
      </top>
      <bottom style="hair">
        <color rgb="FFC00000"/>
      </bottom>
      <diagonal/>
    </border>
    <border>
      <left style="thin">
        <color indexed="64"/>
      </left>
      <right style="hair">
        <color rgb="FFC00000"/>
      </right>
      <top style="hair">
        <color rgb="FFC00000"/>
      </top>
      <bottom style="hair">
        <color rgb="FFC00000"/>
      </bottom>
      <diagonal/>
    </border>
    <border>
      <left style="hair">
        <color rgb="FFC00000"/>
      </left>
      <right style="hair">
        <color rgb="FFC00000"/>
      </right>
      <top style="hair">
        <color rgb="FFC00000"/>
      </top>
      <bottom style="hair">
        <color rgb="FFC00000"/>
      </bottom>
      <diagonal/>
    </border>
    <border>
      <left style="hair">
        <color rgb="FFC00000"/>
      </left>
      <right style="thin">
        <color indexed="64"/>
      </right>
      <top style="hair">
        <color rgb="FFC00000"/>
      </top>
      <bottom style="hair">
        <color rgb="FFC00000"/>
      </bottom>
      <diagonal/>
    </border>
    <border>
      <left style="thin">
        <color indexed="64"/>
      </left>
      <right style="hair">
        <color rgb="FFC00000"/>
      </right>
      <top style="hair">
        <color rgb="FFC00000"/>
      </top>
      <bottom style="thin">
        <color indexed="64"/>
      </bottom>
      <diagonal/>
    </border>
    <border>
      <left style="hair">
        <color rgb="FFC00000"/>
      </left>
      <right style="hair">
        <color rgb="FFC00000"/>
      </right>
      <top style="hair">
        <color rgb="FFC00000"/>
      </top>
      <bottom style="thin">
        <color indexed="64"/>
      </bottom>
      <diagonal/>
    </border>
    <border>
      <left style="hair">
        <color rgb="FFC00000"/>
      </left>
      <right style="thin">
        <color indexed="64"/>
      </right>
      <top style="hair">
        <color rgb="FFC00000"/>
      </top>
      <bottom style="thin">
        <color indexed="64"/>
      </bottom>
      <diagonal/>
    </border>
    <border>
      <left/>
      <right style="dashed">
        <color rgb="FFC89800"/>
      </right>
      <top style="dashed">
        <color rgb="FFC89800"/>
      </top>
      <bottom/>
      <diagonal/>
    </border>
    <border>
      <left style="dashed">
        <color rgb="FF33CC33"/>
      </left>
      <right/>
      <top/>
      <bottom/>
      <diagonal/>
    </border>
    <border>
      <left/>
      <right style="thick">
        <color indexed="12"/>
      </right>
      <top style="thin">
        <color theme="4"/>
      </top>
      <bottom style="thin">
        <color rgb="FF3333FF"/>
      </bottom>
      <diagonal/>
    </border>
    <border>
      <left/>
      <right/>
      <top style="thin">
        <color rgb="FF993366"/>
      </top>
      <bottom style="thin">
        <color rgb="FF993366"/>
      </bottom>
      <diagonal/>
    </border>
    <border>
      <left/>
      <right style="thick">
        <color indexed="20"/>
      </right>
      <top style="thin">
        <color rgb="FF993366"/>
      </top>
      <bottom style="thin">
        <color rgb="FF993366"/>
      </bottom>
      <diagonal/>
    </border>
    <border>
      <left style="thick">
        <color indexed="20"/>
      </left>
      <right/>
      <top/>
      <bottom style="thin">
        <color rgb="FF993366"/>
      </bottom>
      <diagonal/>
    </border>
    <border>
      <left/>
      <right/>
      <top/>
      <bottom style="thin">
        <color rgb="FF993366"/>
      </bottom>
      <diagonal/>
    </border>
    <border>
      <left/>
      <right style="thick">
        <color indexed="20"/>
      </right>
      <top/>
      <bottom style="thin">
        <color rgb="FF993366"/>
      </bottom>
      <diagonal/>
    </border>
    <border>
      <left style="thick">
        <color indexed="12"/>
      </left>
      <right/>
      <top style="thin">
        <color rgb="FF3333FF"/>
      </top>
      <bottom style="thin">
        <color rgb="FF3333FF"/>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style="thin">
        <color rgb="FF002060"/>
      </top>
      <bottom style="medium">
        <color indexed="64"/>
      </bottom>
      <diagonal/>
    </border>
    <border>
      <left/>
      <right/>
      <top style="thin">
        <color rgb="FF002060"/>
      </top>
      <bottom style="medium">
        <color indexed="64"/>
      </bottom>
      <diagonal/>
    </border>
    <border>
      <left/>
      <right style="thin">
        <color rgb="FF002060"/>
      </right>
      <top style="thin">
        <color rgb="FF002060"/>
      </top>
      <bottom style="medium">
        <color indexed="64"/>
      </bottom>
      <diagonal/>
    </border>
    <border>
      <left style="thin">
        <color rgb="FF002060"/>
      </left>
      <right style="thin">
        <color rgb="FF002060"/>
      </right>
      <top style="thin">
        <color rgb="FF002060"/>
      </top>
      <bottom style="medium">
        <color indexed="64"/>
      </bottom>
      <diagonal/>
    </border>
    <border>
      <left style="medium">
        <color indexed="64"/>
      </left>
      <right style="thin">
        <color rgb="FF002060"/>
      </right>
      <top/>
      <bottom style="thin">
        <color rgb="FF002060"/>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style="medium">
        <color rgb="FF002060"/>
      </bottom>
      <diagonal/>
    </border>
    <border>
      <left style="thin">
        <color rgb="FF002060"/>
      </left>
      <right style="hair">
        <color indexed="64"/>
      </right>
      <top style="thin">
        <color indexed="64"/>
      </top>
      <bottom style="thin">
        <color indexed="64"/>
      </bottom>
      <diagonal/>
    </border>
    <border>
      <left style="medium">
        <color rgb="FF002060"/>
      </left>
      <right style="thin">
        <color rgb="FF002060"/>
      </right>
      <top style="thin">
        <color rgb="FF002060"/>
      </top>
      <bottom style="thin">
        <color rgb="FF002060"/>
      </bottom>
      <diagonal/>
    </border>
    <border>
      <left style="thick">
        <color indexed="12"/>
      </left>
      <right/>
      <top style="double">
        <color rgb="FF0033CC"/>
      </top>
      <bottom style="medium">
        <color rgb="FF0000FF"/>
      </bottom>
      <diagonal/>
    </border>
    <border>
      <left/>
      <right/>
      <top style="double">
        <color rgb="FF0033CC"/>
      </top>
      <bottom style="medium">
        <color rgb="FF0000FF"/>
      </bottom>
      <diagonal/>
    </border>
    <border>
      <left/>
      <right style="thin">
        <color indexed="12"/>
      </right>
      <top style="double">
        <color rgb="FF0033CC"/>
      </top>
      <bottom style="medium">
        <color rgb="FF0000FF"/>
      </bottom>
      <diagonal/>
    </border>
    <border>
      <left style="medium">
        <color rgb="FF002060"/>
      </left>
      <right/>
      <top style="thin">
        <color indexed="64"/>
      </top>
      <bottom style="hair">
        <color indexed="64"/>
      </bottom>
      <diagonal/>
    </border>
    <border>
      <left style="medium">
        <color indexed="64"/>
      </left>
      <right style="thin">
        <color rgb="FF002060"/>
      </right>
      <top style="thin">
        <color rgb="FF002060"/>
      </top>
      <bottom style="medium">
        <color indexed="64"/>
      </bottom>
      <diagonal/>
    </border>
    <border>
      <left style="thick">
        <color indexed="12"/>
      </left>
      <right/>
      <top style="hair">
        <color rgb="FF0000FF"/>
      </top>
      <bottom style="double">
        <color indexed="12"/>
      </bottom>
      <diagonal/>
    </border>
    <border>
      <left/>
      <right/>
      <top style="hair">
        <color rgb="FF0000FF"/>
      </top>
      <bottom style="double">
        <color indexed="12"/>
      </bottom>
      <diagonal/>
    </border>
    <border>
      <left/>
      <right style="thin">
        <color indexed="12"/>
      </right>
      <top style="hair">
        <color rgb="FF0000FF"/>
      </top>
      <bottom style="double">
        <color indexed="12"/>
      </bottom>
      <diagonal/>
    </border>
    <border>
      <left/>
      <right style="thin">
        <color rgb="FF993366"/>
      </right>
      <top style="double">
        <color indexed="25"/>
      </top>
      <bottom style="thick">
        <color indexed="20"/>
      </bottom>
      <diagonal/>
    </border>
    <border>
      <left/>
      <right style="double">
        <color indexed="12"/>
      </right>
      <top style="hair">
        <color indexed="12"/>
      </top>
      <bottom style="double">
        <color rgb="FF0000FF"/>
      </bottom>
      <diagonal/>
    </border>
    <border>
      <left style="thick">
        <color indexed="12"/>
      </left>
      <right/>
      <top style="double">
        <color indexed="12"/>
      </top>
      <bottom style="double">
        <color rgb="FF0033CC"/>
      </bottom>
      <diagonal/>
    </border>
    <border>
      <left/>
      <right/>
      <top style="double">
        <color indexed="12"/>
      </top>
      <bottom style="double">
        <color rgb="FF0033CC"/>
      </bottom>
      <diagonal/>
    </border>
    <border>
      <left/>
      <right style="thin">
        <color indexed="12"/>
      </right>
      <top style="double">
        <color indexed="12"/>
      </top>
      <bottom style="double">
        <color rgb="FF0033CC"/>
      </bottom>
      <diagonal/>
    </border>
    <border>
      <left/>
      <right style="thin">
        <color rgb="FF993366"/>
      </right>
      <top/>
      <bottom style="double">
        <color indexed="61"/>
      </bottom>
      <diagonal/>
    </border>
    <border>
      <left/>
      <right/>
      <top style="hair">
        <color indexed="20"/>
      </top>
      <bottom style="double">
        <color rgb="FF990033"/>
      </bottom>
      <diagonal/>
    </border>
    <border>
      <left/>
      <right style="thick">
        <color indexed="20"/>
      </right>
      <top style="hair">
        <color indexed="20"/>
      </top>
      <bottom style="double">
        <color rgb="FF990033"/>
      </bottom>
      <diagonal/>
    </border>
    <border>
      <left style="thick">
        <color indexed="20"/>
      </left>
      <right/>
      <top/>
      <bottom style="double">
        <color rgb="FF990033"/>
      </bottom>
      <diagonal/>
    </border>
    <border>
      <left/>
      <right/>
      <top/>
      <bottom style="double">
        <color rgb="FF990033"/>
      </bottom>
      <diagonal/>
    </border>
    <border>
      <left/>
      <right style="thin">
        <color rgb="FF993366"/>
      </right>
      <top/>
      <bottom style="double">
        <color rgb="FF990033"/>
      </bottom>
      <diagonal/>
    </border>
    <border>
      <left style="dotted">
        <color rgb="FF0070C0"/>
      </left>
      <right/>
      <top style="dotted">
        <color rgb="FF0070C0"/>
      </top>
      <bottom/>
      <diagonal/>
    </border>
    <border>
      <left/>
      <right/>
      <top style="dotted">
        <color rgb="FF0070C0"/>
      </top>
      <bottom/>
      <diagonal/>
    </border>
    <border>
      <left style="dotted">
        <color rgb="FF0070C0"/>
      </left>
      <right/>
      <top/>
      <bottom style="dotted">
        <color rgb="FF0070C0"/>
      </bottom>
      <diagonal/>
    </border>
    <border>
      <left/>
      <right/>
      <top/>
      <bottom style="dotted">
        <color rgb="FF0070C0"/>
      </bottom>
      <diagonal/>
    </border>
    <border>
      <left/>
      <right/>
      <top style="dotted">
        <color theme="4"/>
      </top>
      <bottom/>
      <diagonal/>
    </border>
    <border>
      <left/>
      <right style="dotted">
        <color theme="4"/>
      </right>
      <top style="dotted">
        <color theme="4"/>
      </top>
      <bottom/>
      <diagonal/>
    </border>
    <border>
      <left/>
      <right style="dotted">
        <color theme="4"/>
      </right>
      <top/>
      <bottom style="dotted">
        <color theme="4"/>
      </bottom>
      <diagonal/>
    </border>
    <border>
      <left style="thick">
        <color indexed="20"/>
      </left>
      <right/>
      <top style="thin">
        <color rgb="FF993366"/>
      </top>
      <bottom style="hair">
        <color indexed="61"/>
      </bottom>
      <diagonal/>
    </border>
    <border>
      <left/>
      <right/>
      <top style="thin">
        <color rgb="FF993366"/>
      </top>
      <bottom style="hair">
        <color indexed="61"/>
      </bottom>
      <diagonal/>
    </border>
    <border>
      <left/>
      <right style="thin">
        <color rgb="FF993366"/>
      </right>
      <top style="thin">
        <color rgb="FF993366"/>
      </top>
      <bottom style="hair">
        <color indexed="61"/>
      </bottom>
      <diagonal/>
    </border>
    <border>
      <left/>
      <right style="thin">
        <color rgb="FF993366"/>
      </right>
      <top/>
      <bottom style="thin">
        <color rgb="FF993366"/>
      </bottom>
      <diagonal/>
    </border>
    <border>
      <left style="thin">
        <color rgb="FF002060"/>
      </left>
      <right style="hair">
        <color indexed="64"/>
      </right>
      <top style="thin">
        <color indexed="64"/>
      </top>
      <bottom style="medium">
        <color indexed="64"/>
      </bottom>
      <diagonal/>
    </border>
    <border>
      <left style="medium">
        <color rgb="FF002060"/>
      </left>
      <right style="thin">
        <color rgb="FF002060"/>
      </right>
      <top style="thin">
        <color rgb="FF002060"/>
      </top>
      <bottom style="medium">
        <color rgb="FF002060"/>
      </bottom>
      <diagonal/>
    </border>
    <border>
      <left style="thin">
        <color rgb="FF0070C0"/>
      </left>
      <right/>
      <top style="dashed">
        <color rgb="FFFF9900"/>
      </top>
      <bottom style="dashed">
        <color rgb="FFFF9900"/>
      </bottom>
      <diagonal/>
    </border>
    <border>
      <left/>
      <right style="dotted">
        <color rgb="FFFF0000"/>
      </right>
      <top style="dashed">
        <color rgb="FFFF9900"/>
      </top>
      <bottom style="dashed">
        <color rgb="FFFF9900"/>
      </bottom>
      <diagonal/>
    </border>
    <border>
      <left style="double">
        <color indexed="12"/>
      </left>
      <right/>
      <top style="double">
        <color rgb="FF0000FF"/>
      </top>
      <bottom style="double">
        <color indexed="12"/>
      </bottom>
      <diagonal/>
    </border>
    <border>
      <left/>
      <right/>
      <top style="double">
        <color rgb="FF0000FF"/>
      </top>
      <bottom style="double">
        <color indexed="12"/>
      </bottom>
      <diagonal/>
    </border>
    <border>
      <left/>
      <right style="thin">
        <color indexed="12"/>
      </right>
      <top style="double">
        <color rgb="FF0000FF"/>
      </top>
      <bottom style="double">
        <color indexed="12"/>
      </bottom>
      <diagonal/>
    </border>
    <border>
      <left style="double">
        <color indexed="12"/>
      </left>
      <right/>
      <top style="double">
        <color indexed="12"/>
      </top>
      <bottom style="medium">
        <color rgb="FF0000FF"/>
      </bottom>
      <diagonal/>
    </border>
    <border>
      <left/>
      <right/>
      <top style="double">
        <color indexed="12"/>
      </top>
      <bottom style="medium">
        <color rgb="FF0000FF"/>
      </bottom>
      <diagonal/>
    </border>
    <border>
      <left/>
      <right style="thin">
        <color indexed="12"/>
      </right>
      <top style="double">
        <color indexed="12"/>
      </top>
      <bottom style="medium">
        <color rgb="FF0000FF"/>
      </bottom>
      <diagonal/>
    </border>
    <border>
      <left style="thin">
        <color rgb="FF002060"/>
      </left>
      <right style="medium">
        <color indexed="64"/>
      </right>
      <top style="thin">
        <color rgb="FF002060"/>
      </top>
      <bottom style="thin">
        <color rgb="FF002060"/>
      </bottom>
      <diagonal/>
    </border>
    <border>
      <left style="thin">
        <color rgb="FF0070C0"/>
      </left>
      <right/>
      <top style="dotted">
        <color indexed="12"/>
      </top>
      <bottom style="dashed">
        <color theme="4" tint="-0.249977111117893"/>
      </bottom>
      <diagonal/>
    </border>
    <border>
      <left/>
      <right style="dashed">
        <color theme="4" tint="-0.249977111117893"/>
      </right>
      <top style="dotted">
        <color indexed="12"/>
      </top>
      <bottom style="dashed">
        <color theme="4" tint="-0.249977111117893"/>
      </bottom>
      <diagonal/>
    </border>
    <border>
      <left style="dotted">
        <color theme="4"/>
      </left>
      <right style="thin">
        <color theme="4" tint="-0.249977111117893"/>
      </right>
      <top style="dotted">
        <color theme="4"/>
      </top>
      <bottom style="dotted">
        <color theme="4"/>
      </bottom>
      <diagonal/>
    </border>
    <border>
      <left style="thin">
        <color theme="4" tint="-0.249977111117893"/>
      </left>
      <right style="thin">
        <color theme="4" tint="-0.249977111117893"/>
      </right>
      <top style="dotted">
        <color theme="4"/>
      </top>
      <bottom style="dotted">
        <color theme="4"/>
      </bottom>
      <diagonal/>
    </border>
    <border>
      <left style="thin">
        <color theme="4" tint="-0.249977111117893"/>
      </left>
      <right style="dotted">
        <color theme="4"/>
      </right>
      <top style="dotted">
        <color theme="4"/>
      </top>
      <bottom style="dotted">
        <color theme="4"/>
      </bottom>
      <diagonal/>
    </border>
    <border>
      <left style="dashed">
        <color theme="4" tint="-0.249977111117893"/>
      </left>
      <right/>
      <top style="dotted">
        <color indexed="12"/>
      </top>
      <bottom style="dashed">
        <color theme="4" tint="-0.249977111117893"/>
      </bottom>
      <diagonal/>
    </border>
    <border>
      <left/>
      <right style="dashed">
        <color rgb="FFFFC000"/>
      </right>
      <top style="dashed">
        <color rgb="FFFF9900"/>
      </top>
      <bottom style="dashed">
        <color rgb="FFFF9900"/>
      </bottom>
      <diagonal/>
    </border>
    <border>
      <left/>
      <right/>
      <top style="thin">
        <color indexed="64"/>
      </top>
      <bottom style="medium">
        <color rgb="FF002060"/>
      </bottom>
      <diagonal/>
    </border>
    <border>
      <left style="hair">
        <color indexed="64"/>
      </left>
      <right/>
      <top style="thin">
        <color indexed="64"/>
      </top>
      <bottom style="medium">
        <color rgb="FF002060"/>
      </bottom>
      <diagonal/>
    </border>
    <border>
      <left/>
      <right style="medium">
        <color rgb="FF002060"/>
      </right>
      <top style="thin">
        <color indexed="64"/>
      </top>
      <bottom style="medium">
        <color rgb="FF002060"/>
      </bottom>
      <diagonal/>
    </border>
    <border>
      <left style="medium">
        <color rgb="FF002060"/>
      </left>
      <right/>
      <top style="thin">
        <color indexed="64"/>
      </top>
      <bottom style="medium">
        <color rgb="FF002060"/>
      </bottom>
      <diagonal/>
    </border>
    <border>
      <left/>
      <right style="hair">
        <color indexed="64"/>
      </right>
      <top style="thin">
        <color indexed="64"/>
      </top>
      <bottom style="medium">
        <color rgb="FF002060"/>
      </bottom>
      <diagonal/>
    </border>
    <border>
      <left/>
      <right style="thin">
        <color indexed="64"/>
      </right>
      <top style="thin">
        <color indexed="64"/>
      </top>
      <bottom style="medium">
        <color rgb="FF002060"/>
      </bottom>
      <diagonal/>
    </border>
    <border>
      <left/>
      <right style="dashed">
        <color rgb="FFFF9900"/>
      </right>
      <top style="dashed">
        <color rgb="FF33CC33"/>
      </top>
      <bottom style="dashed">
        <color rgb="FF33CC33"/>
      </bottom>
      <diagonal/>
    </border>
    <border>
      <left/>
      <right style="medium">
        <color rgb="FF002060"/>
      </right>
      <top style="thin">
        <color indexed="64"/>
      </top>
      <bottom style="hair">
        <color indexed="64"/>
      </bottom>
      <diagonal/>
    </border>
    <border>
      <left style="thin">
        <color indexed="64"/>
      </left>
      <right style="medium">
        <color rgb="FF002060"/>
      </right>
      <top style="thin">
        <color indexed="64"/>
      </top>
      <bottom style="thin">
        <color indexed="64"/>
      </bottom>
      <diagonal/>
    </border>
    <border>
      <left style="medium">
        <color rgb="FF002060"/>
      </left>
      <right/>
      <top style="thin">
        <color indexed="64"/>
      </top>
      <bottom/>
      <diagonal/>
    </border>
    <border>
      <left style="thin">
        <color indexed="64"/>
      </left>
      <right style="medium">
        <color rgb="FF002060"/>
      </right>
      <top style="thin">
        <color indexed="64"/>
      </top>
      <bottom/>
      <diagonal/>
    </border>
    <border>
      <left/>
      <right style="thin">
        <color indexed="64"/>
      </right>
      <top/>
      <bottom style="thin">
        <color rgb="FF002060"/>
      </bottom>
      <diagonal/>
    </border>
    <border>
      <left style="thin">
        <color rgb="FF002060"/>
      </left>
      <right/>
      <top style="thin">
        <color indexed="64"/>
      </top>
      <bottom style="thin">
        <color indexed="64"/>
      </bottom>
      <diagonal/>
    </border>
    <border>
      <left style="medium">
        <color rgb="FF002060"/>
      </left>
      <right/>
      <top/>
      <bottom/>
      <diagonal/>
    </border>
    <border>
      <left style="medium">
        <color rgb="FF002060"/>
      </left>
      <right/>
      <top/>
      <bottom style="thin">
        <color rgb="FF002060"/>
      </bottom>
      <diagonal/>
    </border>
    <border>
      <left style="medium">
        <color rgb="FF002060"/>
      </left>
      <right/>
      <top style="thin">
        <color indexed="64"/>
      </top>
      <bottom style="thin">
        <color indexed="64"/>
      </bottom>
      <diagonal/>
    </border>
    <border>
      <left style="medium">
        <color rgb="FF002060"/>
      </left>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thin">
        <color indexed="64"/>
      </right>
      <top style="medium">
        <color rgb="FF002060"/>
      </top>
      <bottom/>
      <diagonal/>
    </border>
    <border>
      <left style="thin">
        <color indexed="64"/>
      </left>
      <right/>
      <top style="medium">
        <color rgb="FF002060"/>
      </top>
      <bottom/>
      <diagonal/>
    </border>
    <border>
      <left/>
      <right style="medium">
        <color rgb="FF002060"/>
      </right>
      <top style="medium">
        <color rgb="FF002060"/>
      </top>
      <bottom/>
      <diagonal/>
    </border>
    <border>
      <left style="thin">
        <color indexed="64"/>
      </left>
      <right style="medium">
        <color rgb="FF002060"/>
      </right>
      <top/>
      <bottom style="thin">
        <color indexed="64"/>
      </bottom>
      <diagonal/>
    </border>
    <border>
      <left style="thin">
        <color indexed="64"/>
      </left>
      <right style="medium">
        <color rgb="FF002060"/>
      </right>
      <top/>
      <bottom/>
      <diagonal/>
    </border>
    <border>
      <left/>
      <right style="medium">
        <color rgb="FF002060"/>
      </right>
      <top/>
      <bottom style="thin">
        <color indexed="64"/>
      </bottom>
      <diagonal/>
    </border>
    <border>
      <left/>
      <right style="thin">
        <color rgb="FF002060"/>
      </right>
      <top style="dotted">
        <color theme="4" tint="-0.249977111117893"/>
      </top>
      <bottom style="dotted">
        <color theme="4" tint="-0.249977111117893"/>
      </bottom>
      <diagonal/>
    </border>
    <border>
      <left/>
      <right style="dotted">
        <color theme="4"/>
      </right>
      <top style="dotted">
        <color theme="4" tint="-0.249977111117893"/>
      </top>
      <bottom style="dotted">
        <color theme="4" tint="-0.249977111117893"/>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thick">
        <color indexed="12"/>
      </left>
      <right/>
      <top style="thin">
        <color rgb="FF3333FF"/>
      </top>
      <bottom style="hair">
        <color rgb="FF0000FF"/>
      </bottom>
      <diagonal/>
    </border>
    <border>
      <left/>
      <right/>
      <top style="thin">
        <color rgb="FF3333FF"/>
      </top>
      <bottom style="hair">
        <color rgb="FF0000FF"/>
      </bottom>
      <diagonal/>
    </border>
    <border>
      <left/>
      <right style="thin">
        <color indexed="12"/>
      </right>
      <top style="thin">
        <color rgb="FF3333FF"/>
      </top>
      <bottom style="hair">
        <color rgb="FF0000FF"/>
      </bottom>
      <diagonal/>
    </border>
    <border>
      <left/>
      <right style="thin">
        <color rgb="FF002060"/>
      </right>
      <top style="medium">
        <color rgb="FF002060"/>
      </top>
      <bottom/>
      <diagonal/>
    </border>
    <border>
      <left/>
      <right style="medium">
        <color indexed="64"/>
      </right>
      <top/>
      <bottom style="thin">
        <color rgb="FF002060"/>
      </bottom>
      <diagonal/>
    </border>
    <border>
      <left style="thin">
        <color rgb="FF002060"/>
      </left>
      <right style="medium">
        <color indexed="64"/>
      </right>
      <top style="thin">
        <color rgb="FF002060"/>
      </top>
      <bottom style="medium">
        <color indexed="64"/>
      </bottom>
      <diagonal/>
    </border>
    <border>
      <left style="thin">
        <color rgb="FF002060"/>
      </left>
      <right/>
      <top style="hair">
        <color indexed="64"/>
      </top>
      <bottom/>
      <diagonal/>
    </border>
    <border>
      <left style="thin">
        <color rgb="FF002060"/>
      </left>
      <right/>
      <top/>
      <bottom style="hair">
        <color indexed="64"/>
      </bottom>
      <diagonal/>
    </border>
    <border>
      <left style="thick">
        <color indexed="20"/>
      </left>
      <right/>
      <top style="thin">
        <color rgb="FF993366"/>
      </top>
      <bottom style="thin">
        <color rgb="FF993366"/>
      </bottom>
      <diagonal/>
    </border>
    <border>
      <left/>
      <right style="thin">
        <color rgb="FF993366"/>
      </right>
      <top style="thin">
        <color rgb="FF993366"/>
      </top>
      <bottom style="thin">
        <color rgb="FF993366"/>
      </bottom>
      <diagonal/>
    </border>
    <border>
      <left style="thin">
        <color rgb="FF002060"/>
      </left>
      <right style="thin">
        <color rgb="FF002060"/>
      </right>
      <top style="thin">
        <color rgb="FF002060"/>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108" fillId="0" borderId="0"/>
    <xf numFmtId="0" fontId="1" fillId="0" borderId="0"/>
    <xf numFmtId="0" fontId="2" fillId="0" borderId="0"/>
    <xf numFmtId="9"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1708">
    <xf numFmtId="0" fontId="0" fillId="0" borderId="0" xfId="0"/>
    <xf numFmtId="0" fontId="28" fillId="0" borderId="0" xfId="5" applyFont="1" applyFill="1" applyBorder="1" applyAlignment="1" applyProtection="1">
      <alignment horizontal="center" vertical="center" shrinkToFit="1" readingOrder="2"/>
    </xf>
    <xf numFmtId="0" fontId="4" fillId="0" borderId="0" xfId="5" applyFont="1" applyFill="1" applyBorder="1" applyAlignment="1" applyProtection="1">
      <alignment horizontal="right" vertical="center" shrinkToFit="1" readingOrder="2"/>
    </xf>
    <xf numFmtId="0" fontId="22" fillId="12" borderId="1" xfId="0" applyFont="1" applyFill="1" applyBorder="1" applyAlignment="1" applyProtection="1">
      <alignment wrapText="1" readingOrder="2"/>
    </xf>
    <xf numFmtId="0" fontId="4" fillId="13" borderId="0" xfId="5" applyFont="1" applyFill="1" applyBorder="1" applyAlignment="1" applyProtection="1">
      <alignment horizontal="right" vertical="center" shrinkToFit="1" readingOrder="2"/>
    </xf>
    <xf numFmtId="0" fontId="42" fillId="0" borderId="0" xfId="5" applyFont="1" applyFill="1" applyBorder="1" applyAlignment="1" applyProtection="1">
      <alignment horizontal="center" vertical="center" readingOrder="2"/>
    </xf>
    <xf numFmtId="49" fontId="63" fillId="0" borderId="0" xfId="0" applyNumberFormat="1" applyFont="1" applyAlignment="1" applyProtection="1">
      <alignment readingOrder="2"/>
    </xf>
    <xf numFmtId="0" fontId="0" fillId="0" borderId="0" xfId="0" applyAlignment="1" applyProtection="1">
      <alignment readingOrder="2"/>
    </xf>
    <xf numFmtId="0" fontId="109" fillId="0" borderId="0" xfId="0" applyFont="1" applyFill="1" applyAlignment="1" applyProtection="1">
      <alignment vertical="center" readingOrder="2"/>
    </xf>
    <xf numFmtId="0" fontId="0" fillId="0" borderId="0" xfId="0" applyFill="1" applyAlignment="1" applyProtection="1">
      <alignment readingOrder="2"/>
    </xf>
    <xf numFmtId="0" fontId="0" fillId="0" borderId="0" xfId="0" applyBorder="1" applyAlignment="1" applyProtection="1">
      <alignment readingOrder="2"/>
    </xf>
    <xf numFmtId="0" fontId="63" fillId="13" borderId="0" xfId="0" applyFont="1" applyFill="1" applyAlignment="1" applyProtection="1">
      <alignment readingOrder="2"/>
    </xf>
    <xf numFmtId="0" fontId="63" fillId="0" borderId="0" xfId="0" applyFont="1" applyBorder="1" applyAlignment="1" applyProtection="1">
      <alignment readingOrder="2"/>
    </xf>
    <xf numFmtId="0" fontId="63" fillId="0" borderId="0" xfId="0" applyFont="1" applyAlignment="1" applyProtection="1">
      <alignment readingOrder="2"/>
    </xf>
    <xf numFmtId="0" fontId="63" fillId="0" borderId="139" xfId="0" applyFont="1" applyBorder="1" applyAlignment="1" applyProtection="1">
      <alignment readingOrder="2"/>
    </xf>
    <xf numFmtId="0" fontId="63" fillId="0" borderId="0" xfId="0" applyFont="1" applyFill="1" applyBorder="1" applyAlignment="1" applyProtection="1">
      <alignment readingOrder="2"/>
    </xf>
    <xf numFmtId="0" fontId="0" fillId="0" borderId="140" xfId="0" applyBorder="1" applyAlignment="1" applyProtection="1">
      <alignment readingOrder="2"/>
    </xf>
    <xf numFmtId="0" fontId="0" fillId="0" borderId="0" xfId="0" applyFill="1" applyBorder="1" applyAlignment="1" applyProtection="1">
      <alignment readingOrder="2"/>
    </xf>
    <xf numFmtId="0" fontId="63" fillId="14" borderId="141" xfId="0" applyFont="1" applyFill="1" applyBorder="1" applyAlignment="1" applyProtection="1">
      <alignment readingOrder="2"/>
    </xf>
    <xf numFmtId="0" fontId="63" fillId="14" borderId="142" xfId="0" applyFont="1" applyFill="1" applyBorder="1" applyAlignment="1" applyProtection="1">
      <alignment readingOrder="2"/>
    </xf>
    <xf numFmtId="179" fontId="63" fillId="0" borderId="0" xfId="0" applyNumberFormat="1" applyFont="1" applyFill="1" applyBorder="1" applyAlignment="1" applyProtection="1">
      <alignment horizontal="center" shrinkToFit="1" readingOrder="2"/>
    </xf>
    <xf numFmtId="0" fontId="109" fillId="0" borderId="0" xfId="0" applyFont="1" applyFill="1" applyAlignment="1" applyProtection="1">
      <alignment horizontal="center" vertical="center" readingOrder="2"/>
    </xf>
    <xf numFmtId="0" fontId="0" fillId="0" borderId="0" xfId="0" applyAlignment="1" applyProtection="1">
      <alignment vertical="center" readingOrder="2"/>
    </xf>
    <xf numFmtId="0" fontId="63" fillId="0" borderId="143" xfId="0" applyFont="1" applyBorder="1" applyAlignment="1" applyProtection="1">
      <alignment readingOrder="2"/>
    </xf>
    <xf numFmtId="0" fontId="63" fillId="0" borderId="144" xfId="0" applyFont="1" applyBorder="1" applyAlignment="1" applyProtection="1">
      <alignment readingOrder="2"/>
    </xf>
    <xf numFmtId="0" fontId="0" fillId="0" borderId="144" xfId="0" applyBorder="1" applyAlignment="1" applyProtection="1">
      <alignment readingOrder="2"/>
    </xf>
    <xf numFmtId="0" fontId="0" fillId="0" borderId="139" xfId="0" applyBorder="1" applyAlignment="1" applyProtection="1">
      <alignment readingOrder="2"/>
    </xf>
    <xf numFmtId="0" fontId="17" fillId="0" borderId="0" xfId="0" applyFont="1" applyFill="1" applyAlignment="1" applyProtection="1">
      <alignment readingOrder="2"/>
    </xf>
    <xf numFmtId="0" fontId="17" fillId="0" borderId="0" xfId="0" applyFont="1" applyAlignment="1" applyProtection="1">
      <alignment readingOrder="2"/>
    </xf>
    <xf numFmtId="0" fontId="17" fillId="0" borderId="0" xfId="0" applyFont="1" applyFill="1" applyBorder="1" applyAlignment="1" applyProtection="1">
      <alignment readingOrder="2"/>
    </xf>
    <xf numFmtId="0" fontId="20" fillId="0" borderId="0" xfId="0" applyFont="1" applyFill="1" applyAlignment="1" applyProtection="1">
      <alignment vertical="center" readingOrder="2"/>
    </xf>
    <xf numFmtId="0" fontId="20" fillId="0" borderId="0" xfId="0" applyFont="1" applyAlignment="1" applyProtection="1">
      <alignment vertical="center" readingOrder="2"/>
    </xf>
    <xf numFmtId="0" fontId="14" fillId="0" borderId="0" xfId="0" applyFont="1" applyAlignment="1" applyProtection="1">
      <alignment horizontal="center" readingOrder="2"/>
    </xf>
    <xf numFmtId="0" fontId="14" fillId="0" borderId="0" xfId="0" applyFont="1" applyFill="1" applyAlignment="1" applyProtection="1">
      <alignment readingOrder="2"/>
    </xf>
    <xf numFmtId="0" fontId="14" fillId="0" borderId="0" xfId="0" applyFont="1" applyAlignment="1" applyProtection="1">
      <alignment readingOrder="2"/>
    </xf>
    <xf numFmtId="0" fontId="63" fillId="0" borderId="145" xfId="0" applyFont="1" applyBorder="1" applyAlignment="1" applyProtection="1">
      <alignment readingOrder="2"/>
    </xf>
    <xf numFmtId="0" fontId="14" fillId="13" borderId="0" xfId="0" applyFont="1" applyFill="1" applyAlignment="1" applyProtection="1">
      <alignment readingOrder="2"/>
    </xf>
    <xf numFmtId="165" fontId="0" fillId="13" borderId="0" xfId="0" applyNumberFormat="1" applyFill="1" applyAlignment="1" applyProtection="1">
      <alignment readingOrder="2"/>
    </xf>
    <xf numFmtId="0" fontId="45" fillId="3" borderId="3" xfId="5" applyFont="1" applyFill="1" applyBorder="1" applyAlignment="1" applyProtection="1">
      <alignment vertical="center" shrinkToFit="1" readingOrder="2"/>
    </xf>
    <xf numFmtId="0" fontId="0" fillId="0" borderId="4" xfId="0" applyBorder="1" applyAlignment="1" applyProtection="1">
      <alignment readingOrder="2"/>
    </xf>
    <xf numFmtId="0" fontId="14" fillId="0" borderId="4" xfId="0" applyFont="1" applyBorder="1" applyAlignment="1" applyProtection="1">
      <alignment readingOrder="2"/>
    </xf>
    <xf numFmtId="0" fontId="0" fillId="0" borderId="5" xfId="0" applyBorder="1" applyAlignment="1" applyProtection="1">
      <alignment readingOrder="2"/>
    </xf>
    <xf numFmtId="0" fontId="63" fillId="0" borderId="146" xfId="0" applyFont="1" applyBorder="1" applyAlignment="1" applyProtection="1">
      <alignment readingOrder="2"/>
    </xf>
    <xf numFmtId="0" fontId="63" fillId="0" borderId="0" xfId="0" applyFont="1" applyFill="1" applyBorder="1" applyAlignment="1" applyProtection="1">
      <alignment horizontal="center" readingOrder="2"/>
    </xf>
    <xf numFmtId="0" fontId="5" fillId="0" borderId="0" xfId="0" applyFont="1" applyBorder="1" applyAlignment="1" applyProtection="1">
      <alignment readingOrder="2"/>
    </xf>
    <xf numFmtId="10" fontId="45" fillId="15" borderId="147" xfId="0" applyNumberFormat="1" applyFont="1" applyFill="1" applyBorder="1" applyAlignment="1" applyProtection="1">
      <alignment horizontal="center" shrinkToFit="1" readingOrder="2"/>
    </xf>
    <xf numFmtId="0" fontId="31" fillId="0" borderId="6" xfId="5" applyFont="1" applyFill="1" applyBorder="1" applyAlignment="1" applyProtection="1">
      <alignment horizontal="center" readingOrder="2"/>
    </xf>
    <xf numFmtId="0" fontId="27" fillId="0" borderId="7" xfId="5" applyFont="1" applyFill="1" applyBorder="1" applyAlignment="1" applyProtection="1">
      <alignment horizontal="center" readingOrder="2"/>
    </xf>
    <xf numFmtId="0" fontId="31" fillId="0" borderId="6" xfId="5" applyFont="1" applyFill="1" applyBorder="1" applyAlignment="1" applyProtection="1">
      <alignment horizontal="center" vertical="center" readingOrder="2"/>
    </xf>
    <xf numFmtId="0" fontId="33" fillId="0" borderId="6" xfId="5" applyFont="1" applyFill="1" applyBorder="1" applyAlignment="1" applyProtection="1">
      <alignment horizontal="center" vertical="center" readingOrder="2"/>
    </xf>
    <xf numFmtId="0" fontId="35" fillId="0" borderId="6" xfId="5" applyFont="1" applyFill="1" applyBorder="1" applyAlignment="1" applyProtection="1">
      <alignment horizontal="center" vertical="center" readingOrder="2"/>
    </xf>
    <xf numFmtId="0" fontId="31" fillId="0" borderId="6" xfId="5" applyFont="1" applyFill="1" applyBorder="1" applyAlignment="1" applyProtection="1">
      <alignment horizontal="center" vertical="center" wrapText="1" readingOrder="2"/>
    </xf>
    <xf numFmtId="0" fontId="2" fillId="0" borderId="6" xfId="5" applyFont="1" applyFill="1" applyBorder="1" applyAlignment="1" applyProtection="1">
      <alignment horizontal="right" vertical="center" readingOrder="2"/>
    </xf>
    <xf numFmtId="0" fontId="109" fillId="16" borderId="0" xfId="0" applyFont="1" applyFill="1" applyAlignment="1" applyProtection="1">
      <alignment horizontal="center" vertical="center" readingOrder="2"/>
    </xf>
    <xf numFmtId="0" fontId="0" fillId="16" borderId="0" xfId="0" applyFill="1" applyAlignment="1" applyProtection="1">
      <alignment readingOrder="2"/>
    </xf>
    <xf numFmtId="0" fontId="109" fillId="17" borderId="0" xfId="0" applyFont="1" applyFill="1" applyAlignment="1" applyProtection="1">
      <alignment horizontal="center" vertical="center" readingOrder="2"/>
    </xf>
    <xf numFmtId="0" fontId="0" fillId="17" borderId="0" xfId="0" applyFill="1" applyAlignment="1" applyProtection="1">
      <alignment readingOrder="2"/>
    </xf>
    <xf numFmtId="0" fontId="68" fillId="0" borderId="0" xfId="0" applyFont="1" applyFill="1" applyBorder="1" applyAlignment="1" applyProtection="1">
      <alignment vertical="center" readingOrder="2"/>
    </xf>
    <xf numFmtId="0" fontId="48" fillId="0" borderId="0" xfId="0" applyFont="1" applyFill="1" applyBorder="1" applyAlignment="1" applyProtection="1">
      <alignment horizontal="center" vertical="center" readingOrder="2"/>
    </xf>
    <xf numFmtId="0" fontId="58" fillId="0" borderId="0" xfId="0" applyFont="1" applyFill="1" applyBorder="1" applyAlignment="1" applyProtection="1">
      <alignment horizontal="center" vertical="center" readingOrder="2"/>
    </xf>
    <xf numFmtId="0" fontId="60" fillId="0" borderId="0" xfId="0" applyFont="1" applyFill="1" applyBorder="1" applyAlignment="1" applyProtection="1">
      <alignment horizontal="center" vertical="center" readingOrder="2"/>
    </xf>
    <xf numFmtId="0" fontId="9" fillId="17" borderId="0" xfId="0" applyFont="1" applyFill="1" applyAlignment="1" applyProtection="1">
      <alignment readingOrder="2"/>
    </xf>
    <xf numFmtId="0" fontId="9" fillId="0" borderId="0" xfId="0" applyFont="1" applyAlignment="1" applyProtection="1">
      <alignment readingOrder="2"/>
    </xf>
    <xf numFmtId="0" fontId="9" fillId="0" borderId="0" xfId="0" applyFont="1" applyFill="1" applyAlignment="1" applyProtection="1">
      <alignment readingOrder="2"/>
    </xf>
    <xf numFmtId="0" fontId="23" fillId="17" borderId="0" xfId="0" applyFont="1" applyFill="1" applyAlignment="1" applyProtection="1">
      <alignment readingOrder="2"/>
    </xf>
    <xf numFmtId="0" fontId="23" fillId="0" borderId="0" xfId="0" applyFont="1" applyAlignment="1" applyProtection="1">
      <alignment readingOrder="2"/>
    </xf>
    <xf numFmtId="0" fontId="23" fillId="0" borderId="0" xfId="0" applyFont="1" applyFill="1" applyAlignment="1" applyProtection="1">
      <alignment readingOrder="2"/>
    </xf>
    <xf numFmtId="0" fontId="23" fillId="0" borderId="0" xfId="0" applyFont="1" applyFill="1" applyBorder="1" applyAlignment="1" applyProtection="1">
      <alignment readingOrder="2"/>
    </xf>
    <xf numFmtId="0" fontId="23" fillId="0" borderId="148" xfId="0" applyFont="1" applyFill="1" applyBorder="1" applyAlignment="1" applyProtection="1">
      <alignment readingOrder="2"/>
    </xf>
    <xf numFmtId="0" fontId="3" fillId="0" borderId="0" xfId="0" applyFont="1" applyFill="1" applyBorder="1" applyAlignment="1" applyProtection="1">
      <alignment horizontal="center" wrapText="1" readingOrder="2"/>
    </xf>
    <xf numFmtId="0" fontId="9" fillId="0" borderId="0" xfId="0" applyFont="1" applyFill="1" applyBorder="1" applyAlignment="1" applyProtection="1">
      <alignment horizontal="center" vertical="center" wrapText="1" readingOrder="2"/>
    </xf>
    <xf numFmtId="0" fontId="17" fillId="17" borderId="0" xfId="0" applyFont="1" applyFill="1" applyAlignment="1" applyProtection="1">
      <alignment readingOrder="2"/>
    </xf>
    <xf numFmtId="0" fontId="15" fillId="0" borderId="0" xfId="5" applyFont="1" applyFill="1" applyBorder="1" applyAlignment="1" applyProtection="1">
      <alignment wrapText="1" readingOrder="2"/>
    </xf>
    <xf numFmtId="0" fontId="15" fillId="0" borderId="0" xfId="5" applyFont="1" applyFill="1" applyBorder="1" applyAlignment="1" applyProtection="1">
      <alignment vertical="center" wrapText="1" readingOrder="2"/>
    </xf>
    <xf numFmtId="10" fontId="6" fillId="0" borderId="0" xfId="5" applyNumberFormat="1" applyFont="1" applyFill="1" applyBorder="1" applyAlignment="1" applyProtection="1">
      <alignment horizontal="right" vertical="center" readingOrder="2"/>
    </xf>
    <xf numFmtId="0" fontId="15" fillId="0" borderId="0" xfId="5" applyFont="1" applyFill="1" applyBorder="1" applyAlignment="1" applyProtection="1">
      <alignment vertical="center" readingOrder="2"/>
    </xf>
    <xf numFmtId="0" fontId="15" fillId="0" borderId="0" xfId="5" applyFont="1" applyFill="1" applyAlignment="1" applyProtection="1">
      <alignment vertical="center" readingOrder="2"/>
    </xf>
    <xf numFmtId="0" fontId="15" fillId="0" borderId="8" xfId="5" applyFont="1" applyFill="1" applyBorder="1" applyAlignment="1" applyProtection="1">
      <alignment vertical="center" readingOrder="2"/>
    </xf>
    <xf numFmtId="0" fontId="15" fillId="0" borderId="0" xfId="5" applyFont="1" applyFill="1" applyBorder="1" applyAlignment="1" applyProtection="1">
      <alignment horizontal="center" vertical="center" readingOrder="2"/>
    </xf>
    <xf numFmtId="0" fontId="20" fillId="17" borderId="0" xfId="0" applyFont="1" applyFill="1" applyAlignment="1" applyProtection="1">
      <alignment vertical="center" readingOrder="2"/>
    </xf>
    <xf numFmtId="0" fontId="23" fillId="0" borderId="0" xfId="5" applyFont="1" applyFill="1" applyBorder="1" applyAlignment="1" applyProtection="1">
      <alignment vertical="center" readingOrder="2"/>
    </xf>
    <xf numFmtId="0" fontId="10" fillId="0" borderId="0" xfId="5" applyFont="1" applyFill="1" applyBorder="1" applyAlignment="1" applyProtection="1">
      <alignment horizontal="center" vertical="center" wrapText="1" readingOrder="2"/>
    </xf>
    <xf numFmtId="0" fontId="52" fillId="0" borderId="0" xfId="0" applyFont="1" applyFill="1" applyBorder="1" applyAlignment="1" applyProtection="1">
      <alignment readingOrder="2"/>
    </xf>
    <xf numFmtId="167" fontId="46" fillId="0" borderId="0" xfId="5" applyNumberFormat="1" applyFont="1" applyFill="1" applyBorder="1" applyAlignment="1" applyProtection="1">
      <alignment horizontal="right" vertical="center" readingOrder="2"/>
    </xf>
    <xf numFmtId="0" fontId="2" fillId="0" borderId="0" xfId="5" applyFont="1" applyFill="1" applyAlignment="1" applyProtection="1">
      <alignment readingOrder="2"/>
    </xf>
    <xf numFmtId="0" fontId="22" fillId="0" borderId="0" xfId="5" applyFont="1" applyFill="1" applyBorder="1" applyAlignment="1" applyProtection="1">
      <alignment horizontal="right" vertical="center" readingOrder="2"/>
    </xf>
    <xf numFmtId="0" fontId="41" fillId="0" borderId="0" xfId="0" applyFont="1" applyFill="1" applyAlignment="1" applyProtection="1">
      <alignment horizontal="right" readingOrder="2"/>
    </xf>
    <xf numFmtId="0" fontId="2" fillId="0" borderId="0" xfId="5" applyFill="1" applyBorder="1" applyAlignment="1" applyProtection="1">
      <alignment readingOrder="2"/>
    </xf>
    <xf numFmtId="0" fontId="7" fillId="0" borderId="0" xfId="4" applyFont="1" applyFill="1" applyBorder="1" applyAlignment="1" applyProtection="1">
      <alignment horizontal="right" vertical="center" readingOrder="2"/>
    </xf>
    <xf numFmtId="0" fontId="14" fillId="0" borderId="0" xfId="4" applyFont="1" applyFill="1" applyBorder="1" applyAlignment="1" applyProtection="1">
      <alignment horizontal="right" vertical="center" readingOrder="2"/>
    </xf>
    <xf numFmtId="1" fontId="13" fillId="0" borderId="0" xfId="0" applyNumberFormat="1" applyFont="1" applyFill="1" applyBorder="1" applyAlignment="1" applyProtection="1">
      <alignment horizontal="center" readingOrder="2"/>
    </xf>
    <xf numFmtId="0" fontId="22" fillId="0" borderId="0" xfId="0" applyFont="1" applyFill="1" applyBorder="1" applyAlignment="1" applyProtection="1">
      <alignment readingOrder="2"/>
    </xf>
    <xf numFmtId="8" fontId="14" fillId="0" borderId="0" xfId="4" applyNumberFormat="1" applyFont="1" applyFill="1" applyBorder="1" applyAlignment="1" applyProtection="1">
      <alignment horizontal="center" vertical="center" readingOrder="2"/>
    </xf>
    <xf numFmtId="0" fontId="14" fillId="0" borderId="0" xfId="4" applyFont="1" applyFill="1" applyBorder="1" applyAlignment="1" applyProtection="1">
      <alignment horizontal="center" vertical="center" readingOrder="2"/>
    </xf>
    <xf numFmtId="8" fontId="14" fillId="0" borderId="0" xfId="4" applyNumberFormat="1" applyFont="1" applyFill="1" applyBorder="1" applyAlignment="1" applyProtection="1">
      <alignment horizontal="right" vertical="center" readingOrder="2"/>
    </xf>
    <xf numFmtId="168" fontId="14" fillId="0" borderId="0" xfId="4" applyNumberFormat="1" applyFont="1" applyFill="1" applyBorder="1" applyAlignment="1" applyProtection="1">
      <alignment horizontal="center" vertical="center" readingOrder="2"/>
    </xf>
    <xf numFmtId="0" fontId="27" fillId="0" borderId="0" xfId="5" applyFont="1" applyFill="1" applyBorder="1" applyAlignment="1" applyProtection="1">
      <alignment horizontal="center" vertical="center" readingOrder="2"/>
    </xf>
    <xf numFmtId="0" fontId="27" fillId="0" borderId="0" xfId="5" applyFont="1" applyFill="1" applyBorder="1" applyAlignment="1" applyProtection="1">
      <alignment horizontal="center" readingOrder="2"/>
    </xf>
    <xf numFmtId="0" fontId="6" fillId="6" borderId="0" xfId="5" applyFont="1" applyFill="1" applyBorder="1" applyAlignment="1" applyProtection="1">
      <alignment horizontal="center" readingOrder="2"/>
    </xf>
    <xf numFmtId="0" fontId="6" fillId="0" borderId="0" xfId="5" applyFont="1" applyFill="1" applyBorder="1" applyAlignment="1" applyProtection="1">
      <alignment horizontal="center" readingOrder="2"/>
    </xf>
    <xf numFmtId="0" fontId="7" fillId="0" borderId="0" xfId="5" applyFont="1" applyFill="1" applyBorder="1" applyAlignment="1" applyProtection="1">
      <alignment horizontal="right" readingOrder="2"/>
    </xf>
    <xf numFmtId="0" fontId="32" fillId="17" borderId="0" xfId="5" applyFont="1" applyFill="1" applyBorder="1" applyAlignment="1" applyProtection="1">
      <alignment readingOrder="2"/>
    </xf>
    <xf numFmtId="0" fontId="32" fillId="0" borderId="0" xfId="5" applyFont="1" applyFill="1" applyBorder="1" applyAlignment="1" applyProtection="1">
      <alignment readingOrder="2"/>
    </xf>
    <xf numFmtId="0" fontId="32" fillId="0" borderId="0" xfId="5" applyFont="1" applyFill="1" applyBorder="1" applyAlignment="1" applyProtection="1">
      <alignment horizontal="center" readingOrder="2"/>
    </xf>
    <xf numFmtId="0" fontId="2" fillId="0" borderId="0" xfId="5" applyFont="1" applyFill="1" applyBorder="1" applyAlignment="1" applyProtection="1">
      <alignment readingOrder="2"/>
    </xf>
    <xf numFmtId="0" fontId="8" fillId="0" borderId="0" xfId="5" applyFont="1" applyFill="1" applyBorder="1" applyAlignment="1" applyProtection="1">
      <alignment horizontal="right" readingOrder="2"/>
    </xf>
    <xf numFmtId="0" fontId="30" fillId="0" borderId="0" xfId="5" applyFont="1" applyFill="1" applyBorder="1" applyAlignment="1" applyProtection="1">
      <alignment horizontal="right" readingOrder="2"/>
    </xf>
    <xf numFmtId="0" fontId="30" fillId="0" borderId="0" xfId="5" applyFont="1" applyFill="1" applyBorder="1" applyAlignment="1" applyProtection="1">
      <alignment horizontal="center" readingOrder="2"/>
    </xf>
    <xf numFmtId="0" fontId="30" fillId="0" borderId="0" xfId="5" applyFont="1" applyFill="1" applyBorder="1" applyAlignment="1" applyProtection="1">
      <alignment horizontal="left" readingOrder="2"/>
    </xf>
    <xf numFmtId="0" fontId="8" fillId="0" borderId="0" xfId="5" applyFont="1" applyFill="1" applyBorder="1" applyAlignment="1" applyProtection="1">
      <alignment horizontal="center" readingOrder="2"/>
    </xf>
    <xf numFmtId="4" fontId="34" fillId="0" borderId="0" xfId="5" applyNumberFormat="1" applyFont="1" applyFill="1" applyBorder="1" applyAlignment="1" applyProtection="1">
      <alignment horizontal="right" vertical="center" readingOrder="2"/>
    </xf>
    <xf numFmtId="4" fontId="34" fillId="0" borderId="0" xfId="5" applyNumberFormat="1" applyFont="1" applyFill="1" applyBorder="1" applyAlignment="1" applyProtection="1">
      <alignment horizontal="center" vertical="center" readingOrder="2"/>
    </xf>
    <xf numFmtId="4" fontId="11" fillId="17" borderId="0" xfId="5" applyNumberFormat="1" applyFont="1" applyFill="1" applyBorder="1" applyAlignment="1" applyProtection="1">
      <alignment horizontal="right" vertical="center" readingOrder="2"/>
    </xf>
    <xf numFmtId="4" fontId="11" fillId="0" borderId="0" xfId="5" applyNumberFormat="1" applyFont="1" applyFill="1" applyBorder="1" applyAlignment="1" applyProtection="1">
      <alignment horizontal="right" vertical="center" readingOrder="2"/>
    </xf>
    <xf numFmtId="0" fontId="2" fillId="6" borderId="0" xfId="5" applyFont="1" applyFill="1" applyBorder="1" applyAlignment="1" applyProtection="1">
      <alignment horizontal="center" vertical="center" readingOrder="2"/>
    </xf>
    <xf numFmtId="0" fontId="2" fillId="0" borderId="0" xfId="5" applyFont="1" applyFill="1" applyBorder="1" applyAlignment="1" applyProtection="1">
      <alignment horizontal="center" vertical="center" readingOrder="2"/>
    </xf>
    <xf numFmtId="0" fontId="2" fillId="0" borderId="0" xfId="5" applyFont="1" applyFill="1" applyBorder="1" applyAlignment="1" applyProtection="1">
      <alignment vertical="center" readingOrder="2"/>
    </xf>
    <xf numFmtId="0" fontId="8" fillId="0" borderId="0" xfId="5" applyFont="1" applyFill="1" applyBorder="1" applyAlignment="1" applyProtection="1">
      <alignment horizontal="right" vertical="center" readingOrder="2"/>
    </xf>
    <xf numFmtId="0" fontId="30" fillId="0" borderId="0" xfId="5" applyFont="1" applyFill="1" applyBorder="1" applyAlignment="1" applyProtection="1">
      <alignment horizontal="right" vertical="center" readingOrder="2"/>
    </xf>
    <xf numFmtId="0" fontId="30" fillId="0" borderId="0" xfId="5" applyFont="1" applyFill="1" applyBorder="1" applyAlignment="1" applyProtection="1">
      <alignment horizontal="center" vertical="center" readingOrder="2"/>
    </xf>
    <xf numFmtId="0" fontId="30" fillId="0" borderId="0" xfId="5" applyFont="1" applyFill="1" applyBorder="1" applyAlignment="1" applyProtection="1">
      <alignment horizontal="left" vertical="center" readingOrder="2"/>
    </xf>
    <xf numFmtId="0" fontId="8" fillId="0" borderId="0" xfId="5" applyFont="1" applyFill="1" applyBorder="1" applyAlignment="1" applyProtection="1">
      <alignment horizontal="center" vertical="center" readingOrder="2"/>
    </xf>
    <xf numFmtId="0" fontId="37" fillId="6" borderId="0" xfId="5" applyFont="1" applyFill="1" applyBorder="1" applyAlignment="1" applyProtection="1">
      <alignment horizontal="center" vertical="center" readingOrder="2"/>
    </xf>
    <xf numFmtId="4" fontId="11" fillId="0" borderId="0" xfId="5" applyNumberFormat="1" applyFont="1" applyFill="1" applyBorder="1" applyAlignment="1" applyProtection="1">
      <alignment vertical="center" readingOrder="2"/>
    </xf>
    <xf numFmtId="0" fontId="2" fillId="0" borderId="9" xfId="5" applyFont="1" applyFill="1" applyBorder="1" applyAlignment="1" applyProtection="1">
      <alignment vertical="center" readingOrder="2"/>
    </xf>
    <xf numFmtId="4" fontId="34" fillId="6" borderId="0" xfId="5" applyNumberFormat="1" applyFont="1" applyFill="1" applyBorder="1" applyAlignment="1" applyProtection="1">
      <alignment horizontal="center" vertical="center" readingOrder="2"/>
    </xf>
    <xf numFmtId="0" fontId="6" fillId="0" borderId="0" xfId="5" applyFont="1" applyFill="1" applyBorder="1" applyAlignment="1" applyProtection="1">
      <alignment horizontal="right" vertical="center" readingOrder="2"/>
    </xf>
    <xf numFmtId="0" fontId="36" fillId="0" borderId="0" xfId="5" applyFont="1" applyFill="1" applyBorder="1" applyAlignment="1" applyProtection="1">
      <alignment horizontal="right" vertical="center" readingOrder="2"/>
    </xf>
    <xf numFmtId="0" fontId="16" fillId="0" borderId="0" xfId="5" applyFont="1" applyFill="1" applyBorder="1" applyAlignment="1" applyProtection="1">
      <alignment horizontal="center" vertical="center" readingOrder="2"/>
    </xf>
    <xf numFmtId="0" fontId="2" fillId="0" borderId="0" xfId="5" applyFont="1" applyFill="1" applyBorder="1" applyAlignment="1" applyProtection="1">
      <alignment horizontal="right" vertical="center" readingOrder="2"/>
    </xf>
    <xf numFmtId="164" fontId="15" fillId="0" borderId="0" xfId="5" applyNumberFormat="1" applyFont="1" applyFill="1" applyBorder="1" applyAlignment="1" applyProtection="1">
      <alignment horizontal="right" vertical="center" shrinkToFit="1" readingOrder="2"/>
    </xf>
    <xf numFmtId="164" fontId="18" fillId="0" borderId="0" xfId="5" applyNumberFormat="1" applyFont="1" applyFill="1" applyBorder="1" applyAlignment="1" applyProtection="1">
      <alignment horizontal="right" vertical="center" shrinkToFit="1" readingOrder="2"/>
    </xf>
    <xf numFmtId="164" fontId="33" fillId="0" borderId="0" xfId="5" applyNumberFormat="1" applyFont="1" applyFill="1" applyBorder="1" applyAlignment="1" applyProtection="1">
      <alignment horizontal="right" vertical="center" shrinkToFit="1" readingOrder="2"/>
    </xf>
    <xf numFmtId="164" fontId="21" fillId="0" borderId="0" xfId="5" applyNumberFormat="1" applyFont="1" applyFill="1" applyBorder="1" applyAlignment="1" applyProtection="1">
      <alignment horizontal="right" vertical="center" shrinkToFit="1" readingOrder="2"/>
    </xf>
    <xf numFmtId="0" fontId="2" fillId="17" borderId="0" xfId="5" applyFont="1" applyFill="1" applyBorder="1" applyAlignment="1" applyProtection="1">
      <alignment vertical="center" readingOrder="2"/>
    </xf>
    <xf numFmtId="4" fontId="25" fillId="17" borderId="0" xfId="5" applyNumberFormat="1" applyFont="1" applyFill="1" applyBorder="1" applyAlignment="1" applyProtection="1">
      <alignment horizontal="right" vertical="center" readingOrder="2"/>
    </xf>
    <xf numFmtId="4" fontId="25" fillId="6" borderId="0" xfId="5" applyNumberFormat="1" applyFont="1" applyFill="1" applyBorder="1" applyAlignment="1" applyProtection="1">
      <alignment horizontal="right" vertical="center" readingOrder="2"/>
    </xf>
    <xf numFmtId="4" fontId="2" fillId="6" borderId="0" xfId="5" applyNumberFormat="1" applyFont="1" applyFill="1" applyBorder="1" applyAlignment="1" applyProtection="1">
      <alignment horizontal="center" vertical="center" readingOrder="2"/>
    </xf>
    <xf numFmtId="4" fontId="2" fillId="0" borderId="0" xfId="5" applyNumberFormat="1" applyFont="1" applyFill="1" applyBorder="1" applyAlignment="1" applyProtection="1">
      <alignment horizontal="center" vertical="center" readingOrder="2"/>
    </xf>
    <xf numFmtId="4" fontId="2" fillId="0" borderId="0" xfId="5" applyNumberFormat="1" applyFont="1" applyFill="1" applyBorder="1" applyAlignment="1" applyProtection="1">
      <alignment horizontal="right" vertical="center" readingOrder="2"/>
    </xf>
    <xf numFmtId="0" fontId="2" fillId="17" borderId="0" xfId="5" applyFont="1" applyFill="1" applyBorder="1" applyAlignment="1" applyProtection="1">
      <alignment vertical="top" readingOrder="2"/>
    </xf>
    <xf numFmtId="4" fontId="25" fillId="17" borderId="0" xfId="5" applyNumberFormat="1" applyFont="1" applyFill="1" applyBorder="1" applyAlignment="1" applyProtection="1">
      <alignment horizontal="right" vertical="top" readingOrder="2"/>
    </xf>
    <xf numFmtId="4" fontId="25" fillId="6" borderId="0" xfId="5" applyNumberFormat="1" applyFont="1" applyFill="1" applyBorder="1" applyAlignment="1" applyProtection="1">
      <alignment horizontal="right" vertical="top" readingOrder="2"/>
    </xf>
    <xf numFmtId="4" fontId="2" fillId="6" borderId="0" xfId="5" applyNumberFormat="1" applyFont="1" applyFill="1" applyBorder="1" applyAlignment="1" applyProtection="1">
      <alignment horizontal="center" vertical="top" readingOrder="2"/>
    </xf>
    <xf numFmtId="4" fontId="2" fillId="0" borderId="0" xfId="5" applyNumberFormat="1" applyFont="1" applyFill="1" applyBorder="1" applyAlignment="1" applyProtection="1">
      <alignment horizontal="center" vertical="top" readingOrder="2"/>
    </xf>
    <xf numFmtId="4" fontId="2" fillId="0" borderId="0" xfId="5" applyNumberFormat="1" applyFont="1" applyFill="1" applyBorder="1" applyAlignment="1" applyProtection="1">
      <alignment horizontal="right" vertical="top" readingOrder="2"/>
    </xf>
    <xf numFmtId="0" fontId="2" fillId="0" borderId="0" xfId="5" applyFont="1" applyFill="1" applyBorder="1" applyAlignment="1" applyProtection="1">
      <alignment vertical="top" readingOrder="2"/>
    </xf>
    <xf numFmtId="0" fontId="2" fillId="6" borderId="0" xfId="5" applyFill="1" applyBorder="1" applyAlignment="1" applyProtection="1">
      <alignment readingOrder="2"/>
    </xf>
    <xf numFmtId="0" fontId="2" fillId="6" borderId="0" xfId="5" applyFont="1" applyFill="1" applyBorder="1" applyAlignment="1" applyProtection="1">
      <alignment readingOrder="2"/>
    </xf>
    <xf numFmtId="0" fontId="31" fillId="6" borderId="0" xfId="5" applyFont="1" applyFill="1" applyBorder="1" applyAlignment="1" applyProtection="1">
      <alignment horizontal="center" vertical="center" readingOrder="2"/>
    </xf>
    <xf numFmtId="0" fontId="31" fillId="0" borderId="0" xfId="5" applyFont="1" applyFill="1" applyBorder="1" applyAlignment="1" applyProtection="1">
      <alignment horizontal="center" vertical="center" readingOrder="2"/>
    </xf>
    <xf numFmtId="0" fontId="22" fillId="18" borderId="1" xfId="0" applyFont="1" applyFill="1" applyBorder="1" applyAlignment="1" applyProtection="1">
      <alignment readingOrder="2"/>
    </xf>
    <xf numFmtId="9" fontId="22" fillId="18" borderId="1" xfId="6" applyFont="1" applyFill="1" applyBorder="1" applyAlignment="1" applyProtection="1">
      <alignment readingOrder="2"/>
    </xf>
    <xf numFmtId="0" fontId="22" fillId="18" borderId="1" xfId="0" applyFont="1" applyFill="1" applyBorder="1" applyAlignment="1" applyProtection="1">
      <alignment horizontal="center" readingOrder="2"/>
    </xf>
    <xf numFmtId="0" fontId="0" fillId="0" borderId="0" xfId="0" applyFill="1" applyBorder="1" applyAlignment="1" applyProtection="1">
      <alignment horizontal="left" readingOrder="2"/>
    </xf>
    <xf numFmtId="0" fontId="14" fillId="0" borderId="0" xfId="0" applyNumberFormat="1" applyFont="1" applyFill="1" applyBorder="1" applyAlignment="1" applyProtection="1">
      <alignment readingOrder="2"/>
    </xf>
    <xf numFmtId="0" fontId="10" fillId="0" borderId="0" xfId="5" applyFont="1" applyFill="1" applyBorder="1" applyAlignment="1" applyProtection="1">
      <alignment horizontal="right" vertical="center" wrapText="1" readingOrder="2"/>
    </xf>
    <xf numFmtId="0" fontId="0" fillId="0" borderId="0" xfId="0" applyFill="1" applyBorder="1" applyAlignment="1" applyProtection="1">
      <alignment horizontal="right" vertical="center" readingOrder="2"/>
    </xf>
    <xf numFmtId="0" fontId="22" fillId="13" borderId="10" xfId="0" applyFont="1" applyFill="1" applyBorder="1" applyAlignment="1" applyProtection="1">
      <alignment horizontal="right" readingOrder="2"/>
    </xf>
    <xf numFmtId="14" fontId="0" fillId="0" borderId="0" xfId="0" applyNumberFormat="1" applyFill="1" applyBorder="1" applyAlignment="1" applyProtection="1">
      <alignment readingOrder="2"/>
    </xf>
    <xf numFmtId="0" fontId="0" fillId="0" borderId="1" xfId="0" applyFill="1" applyBorder="1" applyAlignment="1" applyProtection="1">
      <alignment readingOrder="2"/>
    </xf>
    <xf numFmtId="0" fontId="0" fillId="0" borderId="1" xfId="0" applyNumberFormat="1" applyFill="1" applyBorder="1" applyAlignment="1" applyProtection="1">
      <alignment readingOrder="2"/>
    </xf>
    <xf numFmtId="14" fontId="0" fillId="0" borderId="0" xfId="0" applyNumberFormat="1" applyFill="1" applyBorder="1" applyAlignment="1" applyProtection="1">
      <alignment horizontal="left" readingOrder="2"/>
    </xf>
    <xf numFmtId="0" fontId="0" fillId="0" borderId="0" xfId="0" applyNumberFormat="1" applyFill="1" applyBorder="1" applyAlignment="1" applyProtection="1">
      <alignment readingOrder="2"/>
    </xf>
    <xf numFmtId="14" fontId="0" fillId="0" borderId="1" xfId="0" applyNumberFormat="1" applyFill="1" applyBorder="1" applyAlignment="1" applyProtection="1">
      <alignment readingOrder="2"/>
    </xf>
    <xf numFmtId="1" fontId="0" fillId="0" borderId="1" xfId="0" applyNumberFormat="1" applyFill="1" applyBorder="1" applyAlignment="1" applyProtection="1">
      <alignment readingOrder="2"/>
    </xf>
    <xf numFmtId="179" fontId="22" fillId="18" borderId="149" xfId="0" applyNumberFormat="1" applyFont="1" applyFill="1" applyBorder="1" applyAlignment="1" applyProtection="1">
      <alignment horizontal="right" readingOrder="2"/>
    </xf>
    <xf numFmtId="0" fontId="0" fillId="0" borderId="11" xfId="0" applyNumberFormat="1" applyFill="1" applyBorder="1" applyAlignment="1" applyProtection="1">
      <alignment horizontal="center" readingOrder="2"/>
    </xf>
    <xf numFmtId="1" fontId="0" fillId="0" borderId="0" xfId="0" applyNumberFormat="1" applyFill="1" applyAlignment="1" applyProtection="1">
      <alignment readingOrder="2"/>
    </xf>
    <xf numFmtId="0" fontId="22" fillId="18" borderId="10" xfId="0" applyFont="1" applyFill="1" applyBorder="1" applyAlignment="1" applyProtection="1">
      <alignment horizontal="right" readingOrder="2"/>
    </xf>
    <xf numFmtId="0" fontId="22" fillId="18" borderId="12" xfId="0" applyFont="1" applyFill="1" applyBorder="1" applyAlignment="1" applyProtection="1">
      <alignment horizontal="right" readingOrder="2"/>
    </xf>
    <xf numFmtId="0" fontId="22" fillId="18" borderId="13" xfId="0" applyFont="1" applyFill="1" applyBorder="1" applyAlignment="1" applyProtection="1">
      <alignment horizontal="right" readingOrder="2"/>
    </xf>
    <xf numFmtId="0" fontId="22" fillId="0" borderId="10" xfId="0" applyFont="1" applyFill="1" applyBorder="1" applyAlignment="1" applyProtection="1">
      <alignment horizontal="right" readingOrder="2"/>
    </xf>
    <xf numFmtId="0" fontId="22" fillId="0" borderId="12" xfId="0" applyFont="1" applyFill="1" applyBorder="1" applyAlignment="1" applyProtection="1">
      <alignment horizontal="right" readingOrder="2"/>
    </xf>
    <xf numFmtId="0" fontId="110" fillId="0" borderId="1" xfId="0" applyNumberFormat="1" applyFont="1" applyFill="1" applyBorder="1" applyAlignment="1" applyProtection="1">
      <alignment horizontal="center" readingOrder="2"/>
    </xf>
    <xf numFmtId="0" fontId="110" fillId="0" borderId="14" xfId="0" applyNumberFormat="1" applyFont="1" applyFill="1" applyBorder="1" applyAlignment="1" applyProtection="1">
      <alignment horizontal="center" readingOrder="2"/>
    </xf>
    <xf numFmtId="0" fontId="0" fillId="0" borderId="149" xfId="0" applyFill="1" applyBorder="1" applyAlignment="1" applyProtection="1">
      <alignment horizontal="center" readingOrder="2"/>
    </xf>
    <xf numFmtId="0" fontId="0" fillId="0" borderId="15" xfId="0" applyFill="1" applyBorder="1" applyAlignment="1" applyProtection="1">
      <alignment horizontal="center" readingOrder="2"/>
    </xf>
    <xf numFmtId="0" fontId="14" fillId="19" borderId="0" xfId="0" applyFont="1" applyFill="1" applyAlignment="1" applyProtection="1">
      <alignment readingOrder="2"/>
    </xf>
    <xf numFmtId="0" fontId="0" fillId="19" borderId="0" xfId="0" applyFill="1" applyAlignment="1" applyProtection="1">
      <alignment readingOrder="2"/>
    </xf>
    <xf numFmtId="0" fontId="0" fillId="0" borderId="1" xfId="0" applyFill="1" applyBorder="1" applyAlignment="1" applyProtection="1">
      <alignment horizontal="center" readingOrder="2"/>
    </xf>
    <xf numFmtId="0" fontId="0" fillId="13" borderId="0" xfId="0" applyFill="1" applyAlignment="1" applyProtection="1">
      <alignment readingOrder="2"/>
    </xf>
    <xf numFmtId="0" fontId="22" fillId="18" borderId="10" xfId="0" applyFont="1" applyFill="1" applyBorder="1" applyAlignment="1" applyProtection="1">
      <alignment horizontal="center" readingOrder="2"/>
    </xf>
    <xf numFmtId="0" fontId="22" fillId="18" borderId="12" xfId="0" applyFont="1" applyFill="1" applyBorder="1" applyAlignment="1" applyProtection="1">
      <alignment horizontal="center" readingOrder="2"/>
    </xf>
    <xf numFmtId="0" fontId="22" fillId="18" borderId="11" xfId="0" applyFont="1" applyFill="1" applyBorder="1" applyAlignment="1" applyProtection="1">
      <alignment horizontal="center" readingOrder="2"/>
    </xf>
    <xf numFmtId="0" fontId="22" fillId="20" borderId="10" xfId="0" applyFont="1" applyFill="1" applyBorder="1" applyAlignment="1" applyProtection="1">
      <alignment horizontal="right" readingOrder="2"/>
    </xf>
    <xf numFmtId="0" fontId="22" fillId="20" borderId="12" xfId="0" applyFont="1" applyFill="1" applyBorder="1" applyAlignment="1" applyProtection="1">
      <alignment horizontal="right" readingOrder="2"/>
    </xf>
    <xf numFmtId="9" fontId="0" fillId="0" borderId="1" xfId="0" applyNumberFormat="1" applyFill="1" applyBorder="1" applyAlignment="1" applyProtection="1">
      <alignment readingOrder="2"/>
    </xf>
    <xf numFmtId="0" fontId="14" fillId="0" borderId="0" xfId="0" applyFont="1" applyFill="1" applyBorder="1" applyAlignment="1" applyProtection="1">
      <alignment readingOrder="2"/>
    </xf>
    <xf numFmtId="166" fontId="0" fillId="0" borderId="1" xfId="0" applyNumberFormat="1" applyFill="1" applyBorder="1" applyAlignment="1" applyProtection="1">
      <alignment readingOrder="2"/>
    </xf>
    <xf numFmtId="9" fontId="0" fillId="0" borderId="0" xfId="0" applyNumberFormat="1" applyFill="1" applyBorder="1" applyAlignment="1" applyProtection="1">
      <alignment readingOrder="2"/>
    </xf>
    <xf numFmtId="166" fontId="0" fillId="0" borderId="0" xfId="0" applyNumberFormat="1" applyFill="1" applyBorder="1" applyAlignment="1" applyProtection="1">
      <alignment readingOrder="2"/>
    </xf>
    <xf numFmtId="0" fontId="22" fillId="18" borderId="16" xfId="0" applyFont="1" applyFill="1" applyBorder="1" applyAlignment="1" applyProtection="1">
      <alignment readingOrder="2"/>
    </xf>
    <xf numFmtId="0" fontId="0" fillId="0" borderId="17" xfId="0" applyFill="1" applyBorder="1" applyAlignment="1" applyProtection="1">
      <alignment horizontal="center" readingOrder="2"/>
    </xf>
    <xf numFmtId="178" fontId="50" fillId="3" borderId="0" xfId="2" applyNumberFormat="1" applyFont="1" applyFill="1" applyBorder="1" applyAlignment="1" applyProtection="1">
      <alignment horizontal="center" vertical="center" shrinkToFit="1" readingOrder="2"/>
    </xf>
    <xf numFmtId="0" fontId="111" fillId="13" borderId="0" xfId="0" applyFont="1" applyFill="1" applyBorder="1" applyAlignment="1" applyProtection="1">
      <alignment readingOrder="2"/>
    </xf>
    <xf numFmtId="164" fontId="50" fillId="3" borderId="0" xfId="5" applyNumberFormat="1" applyFont="1" applyFill="1" applyBorder="1" applyAlignment="1" applyProtection="1">
      <alignment vertical="center" shrinkToFit="1" readingOrder="2"/>
    </xf>
    <xf numFmtId="0" fontId="15" fillId="4" borderId="1" xfId="0" applyFont="1" applyFill="1" applyBorder="1" applyAlignment="1" applyProtection="1">
      <alignment vertical="center" readingOrder="2"/>
    </xf>
    <xf numFmtId="0" fontId="112" fillId="13" borderId="1" xfId="0" applyFont="1" applyFill="1" applyBorder="1" applyAlignment="1" applyProtection="1">
      <alignment horizontal="center" readingOrder="2"/>
    </xf>
    <xf numFmtId="0" fontId="0" fillId="0" borderId="13" xfId="0" applyFill="1" applyBorder="1" applyAlignment="1" applyProtection="1">
      <alignment readingOrder="2"/>
    </xf>
    <xf numFmtId="177" fontId="23" fillId="0" borderId="1" xfId="2" applyNumberFormat="1" applyFont="1" applyFill="1" applyBorder="1" applyAlignment="1" applyProtection="1">
      <alignment horizontal="center" readingOrder="2"/>
    </xf>
    <xf numFmtId="0" fontId="41" fillId="0" borderId="0" xfId="0" applyFont="1" applyFill="1" applyAlignment="1" applyProtection="1">
      <alignment horizontal="center" readingOrder="2"/>
    </xf>
    <xf numFmtId="0" fontId="23" fillId="0" borderId="1" xfId="0" applyNumberFormat="1" applyFont="1" applyFill="1" applyBorder="1" applyAlignment="1" applyProtection="1">
      <alignment horizontal="center" readingOrder="2"/>
    </xf>
    <xf numFmtId="0" fontId="23" fillId="0" borderId="1" xfId="0" applyFont="1" applyFill="1" applyBorder="1" applyAlignment="1" applyProtection="1">
      <alignment horizontal="center" readingOrder="2"/>
    </xf>
    <xf numFmtId="0" fontId="0" fillId="7" borderId="0" xfId="0" applyFill="1" applyAlignment="1" applyProtection="1">
      <alignment readingOrder="2"/>
    </xf>
    <xf numFmtId="0" fontId="14" fillId="13" borderId="1" xfId="0" applyFont="1" applyFill="1" applyBorder="1" applyAlignment="1" applyProtection="1">
      <alignment readingOrder="2"/>
    </xf>
    <xf numFmtId="0" fontId="22" fillId="13" borderId="12" xfId="0" applyFont="1" applyFill="1" applyBorder="1" applyAlignment="1" applyProtection="1">
      <alignment horizontal="center" readingOrder="2"/>
    </xf>
    <xf numFmtId="0" fontId="22" fillId="13" borderId="0" xfId="0" applyFont="1" applyFill="1" applyBorder="1" applyAlignment="1" applyProtection="1">
      <alignment horizontal="center" readingOrder="2"/>
    </xf>
    <xf numFmtId="0" fontId="41" fillId="0" borderId="0" xfId="0" applyFont="1" applyFill="1" applyBorder="1" applyAlignment="1" applyProtection="1">
      <alignment horizontal="center" readingOrder="2"/>
    </xf>
    <xf numFmtId="2" fontId="110" fillId="0" borderId="1" xfId="6" applyNumberFormat="1" applyFont="1" applyFill="1" applyBorder="1" applyAlignment="1" applyProtection="1">
      <alignment horizontal="center" readingOrder="2"/>
    </xf>
    <xf numFmtId="0" fontId="110" fillId="0" borderId="1" xfId="0" applyNumberFormat="1" applyFont="1" applyFill="1" applyBorder="1" applyAlignment="1" applyProtection="1">
      <alignment horizontal="right" readingOrder="2"/>
    </xf>
    <xf numFmtId="0" fontId="110" fillId="0" borderId="1" xfId="0" applyFont="1" applyFill="1" applyBorder="1" applyAlignment="1" applyProtection="1">
      <alignment horizontal="center" readingOrder="2"/>
    </xf>
    <xf numFmtId="0" fontId="64" fillId="0" borderId="0" xfId="0" applyFont="1" applyFill="1" applyAlignment="1" applyProtection="1">
      <alignment readingOrder="2"/>
    </xf>
    <xf numFmtId="0" fontId="0" fillId="0" borderId="0" xfId="0" applyNumberFormat="1" applyFill="1" applyAlignment="1" applyProtection="1">
      <alignment readingOrder="2"/>
    </xf>
    <xf numFmtId="0" fontId="14" fillId="0" borderId="1" xfId="0" applyFont="1" applyFill="1" applyBorder="1" applyAlignment="1" applyProtection="1">
      <alignment horizontal="center" readingOrder="2"/>
    </xf>
    <xf numFmtId="0" fontId="22" fillId="13" borderId="10" xfId="0" applyFont="1" applyFill="1" applyBorder="1" applyAlignment="1" applyProtection="1">
      <alignment horizontal="center" readingOrder="2"/>
    </xf>
    <xf numFmtId="49" fontId="22" fillId="18" borderId="12" xfId="0" applyNumberFormat="1" applyFont="1" applyFill="1" applyBorder="1" applyAlignment="1" applyProtection="1">
      <alignment horizontal="right" readingOrder="2"/>
    </xf>
    <xf numFmtId="49" fontId="22" fillId="18" borderId="0" xfId="0" applyNumberFormat="1" applyFont="1" applyFill="1" applyBorder="1" applyAlignment="1" applyProtection="1">
      <alignment horizontal="right" readingOrder="2"/>
    </xf>
    <xf numFmtId="0" fontId="0" fillId="0" borderId="11" xfId="0" applyFill="1" applyBorder="1" applyAlignment="1" applyProtection="1">
      <alignment readingOrder="2"/>
    </xf>
    <xf numFmtId="0" fontId="22" fillId="18" borderId="0" xfId="0" applyFont="1" applyFill="1" applyBorder="1" applyAlignment="1" applyProtection="1">
      <alignment horizontal="right" readingOrder="2"/>
    </xf>
    <xf numFmtId="179" fontId="22" fillId="0" borderId="0" xfId="0" applyNumberFormat="1" applyFont="1" applyFill="1" applyBorder="1" applyAlignment="1" applyProtection="1">
      <alignment horizontal="right" readingOrder="2"/>
    </xf>
    <xf numFmtId="0" fontId="22" fillId="12" borderId="10" xfId="0" applyFont="1" applyFill="1" applyBorder="1" applyAlignment="1" applyProtection="1">
      <alignment horizontal="right" readingOrder="2"/>
    </xf>
    <xf numFmtId="179" fontId="0" fillId="13" borderId="0" xfId="0" applyNumberFormat="1" applyFill="1" applyAlignment="1" applyProtection="1">
      <alignment readingOrder="2"/>
    </xf>
    <xf numFmtId="0" fontId="2" fillId="13" borderId="0" xfId="5" applyFill="1" applyBorder="1" applyAlignment="1" applyProtection="1">
      <alignment readingOrder="2"/>
    </xf>
    <xf numFmtId="164" fontId="22" fillId="13" borderId="12" xfId="0" applyNumberFormat="1" applyFont="1" applyFill="1" applyBorder="1" applyAlignment="1" applyProtection="1">
      <alignment horizontal="right" readingOrder="2"/>
    </xf>
    <xf numFmtId="2" fontId="0" fillId="0" borderId="0" xfId="0" applyNumberFormat="1" applyAlignment="1" applyProtection="1">
      <alignment readingOrder="2"/>
    </xf>
    <xf numFmtId="0" fontId="110" fillId="13" borderId="0" xfId="0" applyNumberFormat="1" applyFont="1" applyFill="1" applyBorder="1" applyAlignment="1" applyProtection="1">
      <alignment horizontal="right" readingOrder="2"/>
    </xf>
    <xf numFmtId="0" fontId="14" fillId="13" borderId="0" xfId="0" quotePrefix="1" applyFont="1" applyFill="1" applyAlignment="1" applyProtection="1">
      <alignment horizontal="center" readingOrder="2"/>
    </xf>
    <xf numFmtId="0" fontId="10" fillId="0" borderId="0" xfId="0" applyFont="1" applyFill="1" applyAlignment="1" applyProtection="1">
      <alignment readingOrder="2"/>
    </xf>
    <xf numFmtId="0" fontId="22" fillId="18" borderId="10" xfId="0" applyFont="1" applyFill="1" applyBorder="1" applyAlignment="1" applyProtection="1">
      <alignment readingOrder="2"/>
    </xf>
    <xf numFmtId="0" fontId="22" fillId="18" borderId="12" xfId="0" applyFont="1" applyFill="1" applyBorder="1" applyAlignment="1" applyProtection="1">
      <alignment readingOrder="2"/>
    </xf>
    <xf numFmtId="0" fontId="22" fillId="18" borderId="11" xfId="0" applyFont="1" applyFill="1" applyBorder="1" applyAlignment="1" applyProtection="1">
      <alignment readingOrder="2"/>
    </xf>
    <xf numFmtId="164" fontId="0" fillId="7" borderId="0" xfId="0" applyNumberFormat="1" applyFill="1" applyAlignment="1" applyProtection="1">
      <alignment readingOrder="2"/>
    </xf>
    <xf numFmtId="0" fontId="14" fillId="7" borderId="0" xfId="0" applyFont="1" applyFill="1" applyAlignment="1" applyProtection="1">
      <alignment readingOrder="2"/>
    </xf>
    <xf numFmtId="4" fontId="11" fillId="2" borderId="0" xfId="5" applyNumberFormat="1" applyFont="1" applyFill="1" applyBorder="1" applyAlignment="1" applyProtection="1">
      <alignment horizontal="right" vertical="center" readingOrder="2"/>
    </xf>
    <xf numFmtId="4" fontId="11" fillId="2" borderId="17" xfId="5" applyNumberFormat="1" applyFont="1" applyFill="1" applyBorder="1" applyAlignment="1" applyProtection="1">
      <alignment horizontal="right" vertical="center" readingOrder="2"/>
    </xf>
    <xf numFmtId="0" fontId="0" fillId="0" borderId="0" xfId="0" applyFill="1" applyAlignment="1" applyProtection="1">
      <alignment readingOrder="1"/>
    </xf>
    <xf numFmtId="164" fontId="33" fillId="0" borderId="7" xfId="5" applyNumberFormat="1" applyFont="1" applyFill="1" applyBorder="1" applyAlignment="1" applyProtection="1">
      <alignment horizontal="right" vertical="center" shrinkToFit="1" readingOrder="1"/>
    </xf>
    <xf numFmtId="164" fontId="33" fillId="0" borderId="18" xfId="5" applyNumberFormat="1" applyFont="1" applyFill="1" applyBorder="1" applyAlignment="1" applyProtection="1">
      <alignment horizontal="right" vertical="center" shrinkToFit="1" readingOrder="1"/>
    </xf>
    <xf numFmtId="0" fontId="0" fillId="0" borderId="0" xfId="0" applyAlignment="1" applyProtection="1">
      <alignment readingOrder="1"/>
    </xf>
    <xf numFmtId="0" fontId="35" fillId="0" borderId="6" xfId="5" applyFont="1" applyFill="1" applyBorder="1" applyAlignment="1" applyProtection="1">
      <alignment horizontal="center" vertical="center" readingOrder="1"/>
    </xf>
    <xf numFmtId="0" fontId="31" fillId="0" borderId="6" xfId="5" applyFont="1" applyFill="1" applyBorder="1" applyAlignment="1" applyProtection="1">
      <alignment horizontal="center" vertical="center" readingOrder="1"/>
    </xf>
    <xf numFmtId="0" fontId="2" fillId="0" borderId="6" xfId="5" applyFont="1" applyFill="1" applyBorder="1" applyAlignment="1" applyProtection="1">
      <alignment horizontal="right" vertical="center" readingOrder="1"/>
    </xf>
    <xf numFmtId="0" fontId="0" fillId="0" borderId="150" xfId="0" applyBorder="1" applyAlignment="1" applyProtection="1">
      <alignment readingOrder="2"/>
    </xf>
    <xf numFmtId="0" fontId="0" fillId="0" borderId="151" xfId="0" applyBorder="1" applyAlignment="1" applyProtection="1">
      <alignment readingOrder="2"/>
    </xf>
    <xf numFmtId="0" fontId="63" fillId="0" borderId="150" xfId="0" applyFont="1" applyBorder="1" applyAlignment="1" applyProtection="1">
      <alignment readingOrder="2"/>
    </xf>
    <xf numFmtId="0" fontId="22" fillId="18" borderId="10" xfId="0" applyFont="1" applyFill="1" applyBorder="1" applyAlignment="1" applyProtection="1">
      <alignment horizontal="right" readingOrder="2"/>
    </xf>
    <xf numFmtId="0" fontId="22" fillId="13" borderId="10" xfId="0" applyFont="1" applyFill="1" applyBorder="1" applyAlignment="1" applyProtection="1">
      <alignment horizontal="right" readingOrder="2"/>
    </xf>
    <xf numFmtId="0" fontId="41" fillId="13" borderId="1" xfId="0" applyFont="1" applyFill="1" applyBorder="1" applyAlignment="1" applyProtection="1">
      <alignment horizontal="right" readingOrder="2"/>
    </xf>
    <xf numFmtId="179" fontId="14" fillId="0" borderId="0" xfId="0" applyNumberFormat="1" applyFont="1" applyFill="1" applyAlignment="1" applyProtection="1">
      <alignment readingOrder="2"/>
    </xf>
    <xf numFmtId="0" fontId="22" fillId="0" borderId="0" xfId="0" applyFont="1" applyFill="1" applyBorder="1" applyAlignment="1" applyProtection="1">
      <alignment horizontal="right" readingOrder="2"/>
    </xf>
    <xf numFmtId="0" fontId="22" fillId="0" borderId="0" xfId="0" applyFont="1" applyFill="1" applyBorder="1" applyAlignment="1" applyProtection="1">
      <alignment horizontal="center" readingOrder="2"/>
    </xf>
    <xf numFmtId="0" fontId="22" fillId="18" borderId="10" xfId="0" applyFont="1" applyFill="1" applyBorder="1" applyAlignment="1" applyProtection="1">
      <alignment horizontal="right" readingOrder="2"/>
    </xf>
    <xf numFmtId="0" fontId="22" fillId="18" borderId="12" xfId="0" applyFont="1" applyFill="1" applyBorder="1" applyAlignment="1" applyProtection="1">
      <alignment horizontal="right" readingOrder="2"/>
    </xf>
    <xf numFmtId="0" fontId="22" fillId="18" borderId="0" xfId="0" applyFont="1" applyFill="1" applyBorder="1" applyAlignment="1" applyProtection="1">
      <alignment horizontal="right" readingOrder="2"/>
    </xf>
    <xf numFmtId="0" fontId="22" fillId="13" borderId="10" xfId="0" applyFont="1" applyFill="1" applyBorder="1" applyAlignment="1" applyProtection="1">
      <alignment horizontal="right" readingOrder="2"/>
    </xf>
    <xf numFmtId="0" fontId="22" fillId="18" borderId="19" xfId="0" applyFont="1" applyFill="1" applyBorder="1" applyAlignment="1" applyProtection="1">
      <alignment horizontal="right" readingOrder="2"/>
    </xf>
    <xf numFmtId="0" fontId="0" fillId="0" borderId="10" xfId="0" applyFill="1" applyBorder="1" applyAlignment="1" applyProtection="1">
      <alignment horizontal="center" readingOrder="2"/>
    </xf>
    <xf numFmtId="0" fontId="14" fillId="13" borderId="17" xfId="0" applyFont="1" applyFill="1" applyBorder="1" applyAlignment="1" applyProtection="1">
      <alignment readingOrder="2"/>
    </xf>
    <xf numFmtId="164" fontId="21" fillId="0" borderId="152" xfId="5" applyNumberFormat="1" applyFont="1" applyFill="1" applyBorder="1" applyAlignment="1" applyProtection="1">
      <alignment horizontal="right" vertical="center" shrinkToFit="1" readingOrder="2"/>
    </xf>
    <xf numFmtId="164" fontId="15" fillId="0" borderId="152" xfId="5" applyNumberFormat="1" applyFont="1" applyFill="1" applyBorder="1" applyAlignment="1" applyProtection="1">
      <alignment horizontal="right" vertical="center" shrinkToFit="1" readingOrder="2"/>
    </xf>
    <xf numFmtId="164" fontId="17" fillId="0" borderId="0" xfId="5" applyNumberFormat="1" applyFont="1" applyFill="1" applyBorder="1" applyAlignment="1" applyProtection="1">
      <alignment horizontal="right" vertical="center" shrinkToFit="1" readingOrder="2"/>
    </xf>
    <xf numFmtId="0" fontId="113" fillId="21" borderId="0" xfId="0" applyFont="1" applyFill="1" applyAlignment="1" applyProtection="1">
      <alignment horizontal="center" vertical="center" readingOrder="2"/>
    </xf>
    <xf numFmtId="0" fontId="109" fillId="13" borderId="0" xfId="0" applyFont="1" applyFill="1" applyAlignment="1" applyProtection="1">
      <alignment horizontal="center" vertical="center" readingOrder="2"/>
    </xf>
    <xf numFmtId="0" fontId="0" fillId="22" borderId="0" xfId="0" applyFill="1" applyAlignment="1" applyProtection="1">
      <alignment readingOrder="2"/>
    </xf>
    <xf numFmtId="0" fontId="109" fillId="23" borderId="0" xfId="0" applyFont="1" applyFill="1" applyAlignment="1" applyProtection="1">
      <alignment horizontal="center" vertical="center" readingOrder="2"/>
    </xf>
    <xf numFmtId="0" fontId="0" fillId="23" borderId="0" xfId="0" applyFill="1" applyAlignment="1" applyProtection="1">
      <alignment readingOrder="2"/>
    </xf>
    <xf numFmtId="0" fontId="109" fillId="24" borderId="0" xfId="0" applyFont="1" applyFill="1" applyAlignment="1" applyProtection="1">
      <alignment horizontal="center" vertical="center" readingOrder="2"/>
    </xf>
    <xf numFmtId="0" fontId="109" fillId="25" borderId="0" xfId="0" applyFont="1" applyFill="1" applyAlignment="1" applyProtection="1">
      <alignment horizontal="center" vertical="center" readingOrder="2"/>
    </xf>
    <xf numFmtId="0" fontId="0" fillId="25" borderId="0" xfId="0" applyFill="1" applyAlignment="1" applyProtection="1">
      <alignment readingOrder="2"/>
    </xf>
    <xf numFmtId="0" fontId="109" fillId="26" borderId="0" xfId="0" applyFont="1" applyFill="1" applyAlignment="1" applyProtection="1">
      <alignment horizontal="center" vertical="center" readingOrder="2"/>
    </xf>
    <xf numFmtId="0" fontId="0" fillId="26" borderId="0" xfId="0" applyFill="1" applyAlignment="1" applyProtection="1">
      <alignment readingOrder="2"/>
    </xf>
    <xf numFmtId="0" fontId="109" fillId="27" borderId="0" xfId="0" applyFont="1" applyFill="1" applyAlignment="1" applyProtection="1">
      <alignment horizontal="center" vertical="center" readingOrder="2"/>
    </xf>
    <xf numFmtId="0" fontId="0" fillId="27" borderId="0" xfId="0" applyFill="1" applyAlignment="1" applyProtection="1">
      <alignment readingOrder="2"/>
    </xf>
    <xf numFmtId="0" fontId="0" fillId="28" borderId="0" xfId="0" applyFill="1" applyAlignment="1" applyProtection="1">
      <alignment readingOrder="2"/>
    </xf>
    <xf numFmtId="0" fontId="109" fillId="28" borderId="0" xfId="0" applyFont="1" applyFill="1" applyAlignment="1" applyProtection="1">
      <alignment horizontal="center" vertical="center" readingOrder="2"/>
    </xf>
    <xf numFmtId="0" fontId="114" fillId="0" borderId="0" xfId="0" applyFont="1" applyAlignment="1" applyProtection="1">
      <alignment horizontal="right" readingOrder="2"/>
    </xf>
    <xf numFmtId="0" fontId="115" fillId="0" borderId="0" xfId="0" applyFont="1" applyAlignment="1" applyProtection="1">
      <alignment readingOrder="2"/>
    </xf>
    <xf numFmtId="0" fontId="46" fillId="0" borderId="0" xfId="5" applyFont="1" applyFill="1" applyBorder="1" applyAlignment="1" applyProtection="1">
      <alignment horizontal="right" vertical="center" readingOrder="2"/>
    </xf>
    <xf numFmtId="0" fontId="63" fillId="0" borderId="0" xfId="0" applyFont="1" applyFill="1" applyAlignment="1" applyProtection="1">
      <alignment readingOrder="2"/>
    </xf>
    <xf numFmtId="10" fontId="45" fillId="0" borderId="0" xfId="0" applyNumberFormat="1" applyFont="1" applyFill="1" applyBorder="1" applyAlignment="1" applyProtection="1">
      <alignment horizontal="center" shrinkToFit="1" readingOrder="1"/>
    </xf>
    <xf numFmtId="0" fontId="5" fillId="0" borderId="0" xfId="0" applyFont="1" applyFill="1" applyBorder="1" applyAlignment="1" applyProtection="1">
      <alignment readingOrder="2"/>
    </xf>
    <xf numFmtId="10" fontId="45" fillId="0" borderId="0" xfId="0" applyNumberFormat="1" applyFont="1" applyFill="1" applyBorder="1" applyAlignment="1" applyProtection="1">
      <alignment horizontal="center" shrinkToFit="1" readingOrder="2"/>
    </xf>
    <xf numFmtId="10" fontId="45" fillId="0" borderId="0" xfId="0" applyNumberFormat="1" applyFont="1" applyFill="1" applyBorder="1" applyAlignment="1" applyProtection="1">
      <alignment shrinkToFit="1" readingOrder="2"/>
    </xf>
    <xf numFmtId="0" fontId="17" fillId="0" borderId="0" xfId="0" applyFont="1" applyFill="1" applyProtection="1"/>
    <xf numFmtId="0" fontId="17" fillId="0" borderId="0" xfId="0" applyFont="1" applyFill="1"/>
    <xf numFmtId="0" fontId="17" fillId="10" borderId="0" xfId="0" applyFont="1" applyFill="1"/>
    <xf numFmtId="0" fontId="17" fillId="7" borderId="0" xfId="0" applyFont="1" applyFill="1"/>
    <xf numFmtId="0" fontId="17" fillId="6" borderId="0" xfId="0" applyFont="1" applyFill="1"/>
    <xf numFmtId="0" fontId="17" fillId="29" borderId="0" xfId="0" applyFont="1" applyFill="1"/>
    <xf numFmtId="0" fontId="17" fillId="0" borderId="0" xfId="0" applyFont="1"/>
    <xf numFmtId="0" fontId="21" fillId="0" borderId="0" xfId="4" applyFont="1" applyFill="1" applyBorder="1" applyAlignment="1" applyProtection="1">
      <alignment horizontal="center" vertical="center" wrapText="1"/>
    </xf>
    <xf numFmtId="0" fontId="21" fillId="0" borderId="0" xfId="4" applyFont="1" applyFill="1" applyBorder="1" applyAlignment="1" applyProtection="1">
      <alignment horizontal="center" vertical="center"/>
    </xf>
    <xf numFmtId="1" fontId="14" fillId="0" borderId="0" xfId="0" applyNumberFormat="1" applyFont="1" applyFill="1" applyProtection="1"/>
    <xf numFmtId="0" fontId="72" fillId="0" borderId="0" xfId="4" applyFont="1" applyFill="1" applyBorder="1" applyAlignment="1" applyProtection="1">
      <alignment horizontal="center" vertical="center"/>
    </xf>
    <xf numFmtId="0" fontId="72" fillId="7" borderId="0" xfId="4" applyFont="1" applyFill="1" applyBorder="1" applyAlignment="1" applyProtection="1">
      <alignment horizontal="center" vertical="center"/>
    </xf>
    <xf numFmtId="0" fontId="72" fillId="6" borderId="0" xfId="4" applyFont="1" applyFill="1" applyBorder="1" applyAlignment="1" applyProtection="1">
      <alignment horizontal="center" vertical="center"/>
    </xf>
    <xf numFmtId="0" fontId="72" fillId="6" borderId="0" xfId="4" applyFont="1" applyFill="1" applyBorder="1" applyAlignment="1" applyProtection="1">
      <alignment horizontal="center" vertical="center" wrapText="1"/>
    </xf>
    <xf numFmtId="0" fontId="14" fillId="6" borderId="0" xfId="4" applyFont="1" applyFill="1" applyBorder="1" applyAlignment="1" applyProtection="1">
      <alignment horizontal="center" vertical="center" wrapText="1"/>
    </xf>
    <xf numFmtId="0" fontId="21" fillId="6" borderId="0" xfId="4" applyFont="1" applyFill="1" applyBorder="1" applyAlignment="1" applyProtection="1">
      <alignment horizontal="center" vertical="center" wrapText="1"/>
    </xf>
    <xf numFmtId="0" fontId="14" fillId="6" borderId="0" xfId="4" applyFont="1" applyFill="1" applyBorder="1" applyAlignment="1" applyProtection="1">
      <alignment horizontal="right" vertical="center"/>
    </xf>
    <xf numFmtId="0" fontId="14" fillId="29" borderId="0" xfId="4" applyFont="1" applyFill="1" applyBorder="1" applyAlignment="1" applyProtection="1">
      <alignment horizontal="right" vertical="center"/>
    </xf>
    <xf numFmtId="0" fontId="13" fillId="0" borderId="17" xfId="0" applyFont="1" applyFill="1" applyBorder="1" applyProtection="1"/>
    <xf numFmtId="0" fontId="13" fillId="0" borderId="20" xfId="0" applyFont="1" applyFill="1" applyBorder="1" applyAlignment="1" applyProtection="1">
      <alignment horizontal="center"/>
    </xf>
    <xf numFmtId="0" fontId="13" fillId="0" borderId="20" xfId="0" applyFont="1" applyFill="1" applyBorder="1" applyProtection="1"/>
    <xf numFmtId="0" fontId="0" fillId="0" borderId="0" xfId="0" applyFill="1" applyProtection="1"/>
    <xf numFmtId="0" fontId="41" fillId="0" borderId="0" xfId="0" applyFont="1" applyFill="1" applyAlignment="1" applyProtection="1">
      <alignment horizontal="center"/>
    </xf>
    <xf numFmtId="0" fontId="16" fillId="6" borderId="0" xfId="4" applyFont="1" applyFill="1" applyBorder="1" applyAlignment="1" applyProtection="1">
      <alignment horizontal="center" vertical="center"/>
    </xf>
    <xf numFmtId="0" fontId="14" fillId="29" borderId="0" xfId="4" applyFont="1" applyFill="1" applyBorder="1" applyAlignment="1" applyProtection="1">
      <alignment horizontal="center" vertical="center" wrapText="1"/>
    </xf>
    <xf numFmtId="0" fontId="22" fillId="0" borderId="0" xfId="0" applyFont="1" applyFill="1" applyProtection="1"/>
    <xf numFmtId="0" fontId="75" fillId="0" borderId="0" xfId="4" applyFont="1" applyFill="1" applyBorder="1" applyAlignment="1" applyProtection="1">
      <alignment horizontal="center" vertical="center" wrapText="1"/>
    </xf>
    <xf numFmtId="164" fontId="76" fillId="0" borderId="0" xfId="0" applyNumberFormat="1" applyFont="1" applyFill="1" applyProtection="1"/>
    <xf numFmtId="0" fontId="75" fillId="7" borderId="0" xfId="4" applyFont="1" applyFill="1" applyBorder="1" applyAlignment="1" applyProtection="1">
      <alignment horizontal="center" vertical="center" wrapText="1"/>
    </xf>
    <xf numFmtId="0" fontId="14" fillId="7" borderId="0" xfId="4" applyFont="1" applyFill="1" applyBorder="1" applyAlignment="1" applyProtection="1">
      <alignment vertical="center"/>
    </xf>
    <xf numFmtId="0" fontId="14" fillId="6" borderId="0" xfId="4" applyFont="1" applyFill="1" applyBorder="1" applyAlignment="1" applyProtection="1">
      <alignment vertical="center"/>
    </xf>
    <xf numFmtId="0" fontId="75" fillId="6" borderId="0" xfId="4" applyFont="1" applyFill="1" applyBorder="1" applyAlignment="1" applyProtection="1">
      <alignment horizontal="center" vertical="center" wrapText="1"/>
    </xf>
    <xf numFmtId="0" fontId="14" fillId="7" borderId="0" xfId="4" applyFont="1" applyFill="1" applyBorder="1" applyAlignment="1" applyProtection="1">
      <alignment horizontal="center" vertical="center"/>
    </xf>
    <xf numFmtId="0" fontId="14" fillId="6" borderId="0" xfId="4" applyFont="1" applyFill="1" applyBorder="1" applyAlignment="1" applyProtection="1">
      <alignment horizontal="center" vertical="center"/>
    </xf>
    <xf numFmtId="0" fontId="4" fillId="0" borderId="0" xfId="4" applyFont="1" applyFill="1" applyBorder="1" applyAlignment="1" applyProtection="1">
      <alignment horizontal="center" vertical="center"/>
    </xf>
    <xf numFmtId="0" fontId="8" fillId="0" borderId="0" xfId="4" applyFont="1" applyFill="1" applyBorder="1" applyAlignment="1" applyProtection="1">
      <alignment horizontal="center" vertical="center"/>
    </xf>
    <xf numFmtId="0" fontId="7" fillId="0" borderId="0" xfId="4" applyFont="1" applyFill="1" applyBorder="1" applyAlignment="1" applyProtection="1">
      <alignment horizontal="center" vertical="center"/>
    </xf>
    <xf numFmtId="0" fontId="20" fillId="0" borderId="0" xfId="0" applyFont="1" applyFill="1" applyAlignment="1" applyProtection="1">
      <alignment vertical="center"/>
    </xf>
    <xf numFmtId="0" fontId="20" fillId="0" borderId="0" xfId="0" applyFont="1" applyAlignment="1">
      <alignment vertical="center"/>
    </xf>
    <xf numFmtId="0" fontId="20" fillId="0" borderId="0" xfId="0" applyFont="1" applyFill="1" applyAlignment="1">
      <alignment vertical="center"/>
    </xf>
    <xf numFmtId="0" fontId="7" fillId="7" borderId="0" xfId="4" applyFont="1" applyFill="1" applyBorder="1" applyAlignment="1" applyProtection="1">
      <alignment horizontal="center" vertical="center"/>
    </xf>
    <xf numFmtId="0" fontId="7" fillId="6" borderId="0" xfId="4" applyFont="1" applyFill="1" applyBorder="1" applyAlignment="1" applyProtection="1">
      <alignment horizontal="center" vertical="center"/>
    </xf>
    <xf numFmtId="0" fontId="47" fillId="3" borderId="10" xfId="4" applyFont="1" applyFill="1" applyBorder="1" applyAlignment="1" applyProtection="1">
      <alignment horizontal="center" vertical="center"/>
    </xf>
    <xf numFmtId="0" fontId="47" fillId="3" borderId="1" xfId="4" applyFont="1" applyFill="1" applyBorder="1" applyAlignment="1" applyProtection="1">
      <alignment horizontal="center" vertical="center"/>
    </xf>
    <xf numFmtId="0" fontId="2" fillId="0" borderId="0" xfId="5" applyFont="1" applyFill="1" applyBorder="1" applyProtection="1"/>
    <xf numFmtId="168" fontId="7" fillId="0" borderId="0" xfId="4" applyNumberFormat="1" applyFont="1" applyFill="1" applyBorder="1" applyAlignment="1" applyProtection="1">
      <alignment horizontal="center" vertical="center"/>
    </xf>
    <xf numFmtId="0" fontId="14" fillId="0" borderId="0" xfId="4" applyFont="1" applyFill="1" applyBorder="1" applyAlignment="1" applyProtection="1">
      <alignment horizontal="right" vertical="center"/>
    </xf>
    <xf numFmtId="8" fontId="14" fillId="0" borderId="0" xfId="4" applyNumberFormat="1" applyFont="1" applyFill="1" applyBorder="1" applyAlignment="1" applyProtection="1">
      <alignment horizontal="center" vertical="center"/>
    </xf>
    <xf numFmtId="0" fontId="17" fillId="0" borderId="0" xfId="0" applyFont="1" applyFill="1" applyAlignment="1">
      <alignment horizontal="center"/>
    </xf>
    <xf numFmtId="8" fontId="4" fillId="7" borderId="0" xfId="4" applyNumberFormat="1" applyFont="1" applyFill="1" applyBorder="1" applyAlignment="1" applyProtection="1">
      <alignment horizontal="right" vertical="center"/>
    </xf>
    <xf numFmtId="8" fontId="4" fillId="6" borderId="0" xfId="4" applyNumberFormat="1" applyFont="1" applyFill="1" applyBorder="1" applyAlignment="1" applyProtection="1">
      <alignment horizontal="right" vertical="center"/>
    </xf>
    <xf numFmtId="8" fontId="14" fillId="6" borderId="0" xfId="4" applyNumberFormat="1" applyFont="1" applyFill="1" applyBorder="1" applyAlignment="1" applyProtection="1">
      <alignment horizontal="center" vertical="center"/>
    </xf>
    <xf numFmtId="168" fontId="14" fillId="6" borderId="0" xfId="4" applyNumberFormat="1" applyFont="1" applyFill="1" applyBorder="1" applyAlignment="1" applyProtection="1">
      <alignment horizontal="center" vertical="center"/>
    </xf>
    <xf numFmtId="0" fontId="7" fillId="29" borderId="0" xfId="4" applyFont="1" applyFill="1" applyBorder="1" applyAlignment="1" applyProtection="1">
      <alignment horizontal="center" vertical="center"/>
    </xf>
    <xf numFmtId="6" fontId="13" fillId="3" borderId="10" xfId="4" applyNumberFormat="1" applyFont="1" applyFill="1" applyBorder="1" applyAlignment="1" applyProtection="1">
      <alignment horizontal="right" vertical="center" shrinkToFit="1"/>
    </xf>
    <xf numFmtId="8" fontId="7" fillId="0" borderId="11" xfId="4" applyNumberFormat="1" applyFont="1" applyFill="1" applyBorder="1" applyAlignment="1" applyProtection="1">
      <alignment horizontal="right" vertical="center" shrinkToFit="1"/>
    </xf>
    <xf numFmtId="170" fontId="7" fillId="0" borderId="0" xfId="4" applyNumberFormat="1" applyFont="1" applyFill="1" applyBorder="1" applyAlignment="1" applyProtection="1">
      <alignment horizontal="center" vertical="center"/>
    </xf>
    <xf numFmtId="171" fontId="7" fillId="0" borderId="0" xfId="4" applyNumberFormat="1" applyFont="1" applyFill="1" applyBorder="1" applyAlignment="1" applyProtection="1">
      <alignment horizontal="center" vertical="center"/>
    </xf>
    <xf numFmtId="0" fontId="14" fillId="0" borderId="0" xfId="4" applyNumberFormat="1" applyFont="1" applyFill="1" applyBorder="1" applyAlignment="1" applyProtection="1">
      <alignment horizontal="center" vertical="center"/>
    </xf>
    <xf numFmtId="168" fontId="14" fillId="29" borderId="0" xfId="4" applyNumberFormat="1" applyFont="1" applyFill="1" applyBorder="1" applyAlignment="1" applyProtection="1">
      <alignment horizontal="center" vertical="center"/>
    </xf>
    <xf numFmtId="0" fontId="14" fillId="0" borderId="0" xfId="4" applyFont="1" applyFill="1" applyBorder="1" applyAlignment="1" applyProtection="1">
      <alignment horizontal="center" vertical="center"/>
    </xf>
    <xf numFmtId="0" fontId="22" fillId="0" borderId="0" xfId="0" applyFont="1" applyFill="1" applyBorder="1" applyProtection="1"/>
    <xf numFmtId="8" fontId="14" fillId="9" borderId="0" xfId="4" applyNumberFormat="1" applyFont="1" applyFill="1" applyBorder="1" applyAlignment="1" applyProtection="1">
      <alignment horizontal="center" vertical="center"/>
    </xf>
    <xf numFmtId="0" fontId="14" fillId="9" borderId="0" xfId="4" applyFont="1" applyFill="1" applyBorder="1" applyAlignment="1" applyProtection="1">
      <alignment horizontal="center" vertical="center"/>
    </xf>
    <xf numFmtId="8" fontId="7" fillId="0" borderId="21" xfId="4" applyNumberFormat="1" applyFont="1" applyFill="1" applyBorder="1" applyAlignment="1" applyProtection="1">
      <alignment horizontal="right" vertical="center" shrinkToFit="1"/>
    </xf>
    <xf numFmtId="1" fontId="13" fillId="0" borderId="0" xfId="0" applyNumberFormat="1" applyFont="1" applyFill="1" applyBorder="1" applyAlignment="1" applyProtection="1">
      <alignment horizontal="center"/>
    </xf>
    <xf numFmtId="8" fontId="14" fillId="7" borderId="0" xfId="4" applyNumberFormat="1" applyFont="1" applyFill="1" applyBorder="1" applyAlignment="1" applyProtection="1">
      <alignment horizontal="right" vertical="center"/>
    </xf>
    <xf numFmtId="8" fontId="14" fillId="7" borderId="0" xfId="4" applyNumberFormat="1" applyFont="1" applyFill="1" applyBorder="1" applyAlignment="1" applyProtection="1">
      <alignment horizontal="center" vertical="center"/>
    </xf>
    <xf numFmtId="8" fontId="14" fillId="6" borderId="0" xfId="4" applyNumberFormat="1" applyFont="1" applyFill="1" applyBorder="1" applyAlignment="1" applyProtection="1">
      <alignment horizontal="right" vertical="center"/>
    </xf>
    <xf numFmtId="0" fontId="7" fillId="0" borderId="0" xfId="4" applyFont="1" applyFill="1" applyBorder="1" applyAlignment="1" applyProtection="1">
      <alignment horizontal="right" vertical="center"/>
    </xf>
    <xf numFmtId="0" fontId="2" fillId="0" borderId="0" xfId="5" applyFont="1" applyBorder="1" applyProtection="1">
      <protection locked="0"/>
    </xf>
    <xf numFmtId="6" fontId="7" fillId="0" borderId="0" xfId="4" applyNumberFormat="1" applyFont="1" applyFill="1" applyBorder="1" applyAlignment="1" applyProtection="1">
      <alignment horizontal="right" vertical="center"/>
    </xf>
    <xf numFmtId="0" fontId="49" fillId="3" borderId="20" xfId="5" applyFont="1" applyFill="1" applyBorder="1" applyAlignment="1" applyProtection="1">
      <alignment vertical="center" wrapText="1"/>
    </xf>
    <xf numFmtId="0" fontId="47" fillId="3" borderId="20" xfId="5" applyFont="1" applyFill="1" applyBorder="1" applyAlignment="1" applyProtection="1">
      <alignment vertical="center" wrapText="1"/>
    </xf>
    <xf numFmtId="0" fontId="48" fillId="3" borderId="20" xfId="4" applyFont="1" applyFill="1" applyBorder="1" applyAlignment="1" applyProtection="1">
      <alignment vertical="center" wrapText="1"/>
    </xf>
    <xf numFmtId="0" fontId="49" fillId="3" borderId="0" xfId="5" applyFont="1" applyFill="1" applyBorder="1" applyAlignment="1" applyProtection="1">
      <alignment vertical="center" wrapText="1"/>
    </xf>
    <xf numFmtId="0" fontId="47" fillId="3" borderId="0" xfId="5" applyFont="1" applyFill="1" applyBorder="1" applyAlignment="1" applyProtection="1">
      <alignment vertical="center" wrapText="1"/>
    </xf>
    <xf numFmtId="0" fontId="48" fillId="3" borderId="0" xfId="4" applyFont="1" applyFill="1" applyBorder="1" applyAlignment="1" applyProtection="1">
      <alignment vertical="center" wrapText="1"/>
    </xf>
    <xf numFmtId="168" fontId="7" fillId="0" borderId="0" xfId="4" applyNumberFormat="1" applyFont="1" applyFill="1" applyBorder="1" applyAlignment="1" applyProtection="1">
      <alignment vertical="center" wrapText="1"/>
    </xf>
    <xf numFmtId="0" fontId="49" fillId="3" borderId="13" xfId="5" applyFont="1" applyFill="1" applyBorder="1" applyAlignment="1" applyProtection="1">
      <alignment vertical="center" wrapText="1"/>
    </xf>
    <xf numFmtId="0" fontId="47" fillId="3" borderId="13" xfId="5" applyFont="1" applyFill="1" applyBorder="1" applyAlignment="1" applyProtection="1">
      <alignment vertical="center" wrapText="1"/>
    </xf>
    <xf numFmtId="0" fontId="48" fillId="3" borderId="13" xfId="4" applyFont="1" applyFill="1" applyBorder="1" applyAlignment="1" applyProtection="1">
      <alignment vertical="center" wrapText="1"/>
    </xf>
    <xf numFmtId="0" fontId="65" fillId="0" borderId="0" xfId="0" applyFont="1" applyFill="1" applyBorder="1" applyAlignment="1" applyProtection="1">
      <alignment horizontal="center" vertical="center" readingOrder="2"/>
    </xf>
    <xf numFmtId="0" fontId="44" fillId="0" borderId="0" xfId="0" applyFont="1" applyFill="1" applyBorder="1" applyAlignment="1" applyProtection="1">
      <alignment horizontal="center" readingOrder="2"/>
    </xf>
    <xf numFmtId="166" fontId="59" fillId="0" borderId="0" xfId="5" applyNumberFormat="1" applyFont="1" applyFill="1" applyBorder="1" applyAlignment="1" applyProtection="1">
      <alignment horizontal="center" vertical="center" shrinkToFit="1" readingOrder="1"/>
    </xf>
    <xf numFmtId="166" fontId="26" fillId="0" borderId="0" xfId="5" applyNumberFormat="1" applyFont="1" applyFill="1" applyBorder="1" applyAlignment="1" applyProtection="1">
      <alignment horizontal="center" vertical="center" readingOrder="2"/>
    </xf>
    <xf numFmtId="166" fontId="26" fillId="0" borderId="0" xfId="5" applyNumberFormat="1" applyFont="1" applyFill="1" applyBorder="1" applyAlignment="1" applyProtection="1">
      <alignment vertical="center" readingOrder="2"/>
    </xf>
    <xf numFmtId="166" fontId="13" fillId="0" borderId="0" xfId="5" applyNumberFormat="1" applyFont="1" applyFill="1" applyBorder="1" applyAlignment="1" applyProtection="1">
      <alignment horizontal="center" vertical="center" wrapText="1" readingOrder="2"/>
    </xf>
    <xf numFmtId="0" fontId="2" fillId="13" borderId="17" xfId="5" applyFill="1" applyBorder="1" applyProtection="1"/>
    <xf numFmtId="0" fontId="34" fillId="0" borderId="8" xfId="5" applyFont="1" applyBorder="1" applyAlignment="1" applyProtection="1">
      <alignment wrapText="1" shrinkToFit="1"/>
      <protection locked="0"/>
    </xf>
    <xf numFmtId="0" fontId="34" fillId="0" borderId="22" xfId="5" applyFont="1" applyBorder="1" applyAlignment="1" applyProtection="1">
      <alignment wrapText="1" shrinkToFit="1"/>
      <protection locked="0"/>
    </xf>
    <xf numFmtId="164" fontId="22" fillId="3" borderId="23" xfId="5" applyNumberFormat="1" applyFont="1" applyFill="1" applyBorder="1" applyAlignment="1" applyProtection="1">
      <alignment vertical="center" shrinkToFit="1" readingOrder="1"/>
    </xf>
    <xf numFmtId="164" fontId="22" fillId="3" borderId="24" xfId="5" applyNumberFormat="1" applyFont="1" applyFill="1" applyBorder="1" applyAlignment="1" applyProtection="1">
      <alignment vertical="center" shrinkToFit="1" readingOrder="1"/>
    </xf>
    <xf numFmtId="164" fontId="22" fillId="3" borderId="25" xfId="5" applyNumberFormat="1" applyFont="1" applyFill="1" applyBorder="1" applyAlignment="1" applyProtection="1">
      <alignment vertical="center" shrinkToFit="1" readingOrder="1"/>
    </xf>
    <xf numFmtId="164" fontId="22" fillId="3" borderId="26" xfId="5" applyNumberFormat="1" applyFont="1" applyFill="1" applyBorder="1" applyAlignment="1" applyProtection="1">
      <alignment vertical="center" shrinkToFit="1" readingOrder="1"/>
    </xf>
    <xf numFmtId="164" fontId="22" fillId="3" borderId="27" xfId="5" applyNumberFormat="1" applyFont="1" applyFill="1" applyBorder="1" applyAlignment="1" applyProtection="1">
      <alignment vertical="center" shrinkToFit="1" readingOrder="1"/>
    </xf>
    <xf numFmtId="164" fontId="22" fillId="3" borderId="153" xfId="5" applyNumberFormat="1" applyFont="1" applyFill="1" applyBorder="1" applyAlignment="1" applyProtection="1">
      <alignment vertical="center" shrinkToFit="1" readingOrder="1"/>
    </xf>
    <xf numFmtId="164" fontId="22" fillId="3" borderId="154" xfId="5" applyNumberFormat="1" applyFont="1" applyFill="1" applyBorder="1" applyAlignment="1" applyProtection="1">
      <alignment vertical="center" shrinkToFit="1" readingOrder="1"/>
    </xf>
    <xf numFmtId="164" fontId="22" fillId="3" borderId="155" xfId="5" applyNumberFormat="1" applyFont="1" applyFill="1" applyBorder="1" applyAlignment="1" applyProtection="1">
      <alignment vertical="center" shrinkToFit="1" readingOrder="1"/>
    </xf>
    <xf numFmtId="0" fontId="14" fillId="0" borderId="0" xfId="4" applyFont="1" applyFill="1" applyBorder="1" applyAlignment="1" applyProtection="1">
      <alignment horizontal="left" vertical="center"/>
    </xf>
    <xf numFmtId="0" fontId="16" fillId="0" borderId="0" xfId="4" applyFont="1" applyFill="1" applyBorder="1" applyAlignment="1" applyProtection="1">
      <alignment horizontal="right" vertical="center"/>
    </xf>
    <xf numFmtId="0" fontId="72" fillId="0" borderId="0" xfId="4" applyFont="1" applyFill="1" applyBorder="1" applyAlignment="1" applyProtection="1">
      <alignment horizontal="right" vertical="center"/>
    </xf>
    <xf numFmtId="0" fontId="15" fillId="0" borderId="0" xfId="4" applyFont="1" applyFill="1" applyBorder="1" applyAlignment="1" applyProtection="1">
      <alignment horizontal="right" vertical="center"/>
    </xf>
    <xf numFmtId="44" fontId="45" fillId="14" borderId="156" xfId="2" applyFont="1" applyFill="1" applyBorder="1" applyAlignment="1" applyProtection="1">
      <alignment shrinkToFit="1" readingOrder="1"/>
    </xf>
    <xf numFmtId="0" fontId="0" fillId="0" borderId="157" xfId="0" applyBorder="1" applyAlignment="1"/>
    <xf numFmtId="0" fontId="0" fillId="0" borderId="158" xfId="0" applyBorder="1" applyAlignment="1"/>
    <xf numFmtId="0" fontId="14" fillId="17" borderId="0" xfId="0" applyFont="1" applyFill="1" applyAlignment="1" applyProtection="1">
      <alignment readingOrder="2"/>
    </xf>
    <xf numFmtId="0" fontId="14" fillId="0" borderId="1" xfId="0" applyFont="1" applyFill="1" applyBorder="1" applyAlignment="1" applyProtection="1">
      <alignment readingOrder="2"/>
    </xf>
    <xf numFmtId="0" fontId="5" fillId="13" borderId="159" xfId="0" applyFont="1" applyFill="1" applyBorder="1" applyAlignment="1" applyProtection="1">
      <alignment horizontal="right" readingOrder="2"/>
    </xf>
    <xf numFmtId="164" fontId="5" fillId="13" borderId="159" xfId="0" applyNumberFormat="1" applyFont="1" applyFill="1" applyBorder="1" applyAlignment="1" applyProtection="1">
      <alignment horizontal="right" readingOrder="2"/>
    </xf>
    <xf numFmtId="164" fontId="22" fillId="0" borderId="0" xfId="5" applyNumberFormat="1" applyFont="1" applyFill="1" applyBorder="1" applyAlignment="1" applyProtection="1">
      <alignment shrinkToFit="1" readingOrder="1"/>
    </xf>
    <xf numFmtId="6" fontId="13" fillId="0" borderId="0" xfId="4" applyNumberFormat="1" applyFont="1" applyFill="1" applyBorder="1" applyAlignment="1" applyProtection="1">
      <alignment vertical="center" shrinkToFit="1"/>
    </xf>
    <xf numFmtId="166" fontId="0" fillId="0" borderId="0" xfId="0" applyNumberFormat="1" applyAlignment="1" applyProtection="1">
      <alignment readingOrder="2"/>
    </xf>
    <xf numFmtId="0" fontId="23" fillId="0" borderId="160" xfId="0" applyFont="1" applyFill="1" applyBorder="1" applyAlignment="1" applyProtection="1">
      <alignment shrinkToFit="1" readingOrder="2"/>
    </xf>
    <xf numFmtId="0" fontId="44" fillId="0" borderId="28" xfId="5" applyFont="1" applyFill="1" applyBorder="1" applyAlignment="1" applyProtection="1">
      <alignment horizontal="left" vertical="center" wrapText="1" readingOrder="2"/>
    </xf>
    <xf numFmtId="0" fontId="44" fillId="0" borderId="0" xfId="5" applyFont="1" applyFill="1" applyBorder="1" applyAlignment="1" applyProtection="1">
      <alignment horizontal="left" vertical="center" wrapText="1" readingOrder="2"/>
    </xf>
    <xf numFmtId="0" fontId="42" fillId="0" borderId="28" xfId="5" applyFont="1" applyFill="1" applyBorder="1" applyAlignment="1" applyProtection="1">
      <alignment horizontal="center" vertical="center" readingOrder="2"/>
    </xf>
    <xf numFmtId="0" fontId="15" fillId="0" borderId="0" xfId="5" applyFont="1" applyFill="1" applyBorder="1" applyAlignment="1" applyProtection="1">
      <alignment wrapText="1"/>
    </xf>
    <xf numFmtId="0" fontId="46" fillId="0" borderId="28" xfId="5" applyFont="1" applyFill="1" applyBorder="1" applyAlignment="1" applyProtection="1">
      <alignment horizontal="right" wrapText="1" readingOrder="1"/>
    </xf>
    <xf numFmtId="0" fontId="46" fillId="0" borderId="29" xfId="5" applyFont="1" applyFill="1" applyBorder="1" applyAlignment="1" applyProtection="1">
      <alignment horizontal="right" wrapText="1" readingOrder="1"/>
    </xf>
    <xf numFmtId="0" fontId="15" fillId="0" borderId="0" xfId="5" applyFont="1" applyFill="1" applyBorder="1" applyAlignment="1" applyProtection="1">
      <alignment vertical="center"/>
    </xf>
    <xf numFmtId="0" fontId="44" fillId="0" borderId="13" xfId="5" applyFont="1" applyFill="1" applyBorder="1" applyAlignment="1" applyProtection="1">
      <alignment horizontal="left" vertical="center" wrapText="1" readingOrder="2"/>
    </xf>
    <xf numFmtId="0" fontId="46" fillId="0" borderId="13" xfId="5" applyFont="1" applyFill="1" applyBorder="1" applyAlignment="1" applyProtection="1">
      <alignment horizontal="right" wrapText="1" readingOrder="1"/>
    </xf>
    <xf numFmtId="0" fontId="46" fillId="0" borderId="22" xfId="5" applyFont="1" applyFill="1" applyBorder="1" applyAlignment="1" applyProtection="1">
      <alignment horizontal="right" wrapText="1" readingOrder="1"/>
    </xf>
    <xf numFmtId="0" fontId="15" fillId="0" borderId="0" xfId="5" applyFont="1" applyFill="1" applyAlignment="1" applyProtection="1">
      <alignment vertical="center"/>
    </xf>
    <xf numFmtId="0" fontId="15" fillId="0" borderId="28" xfId="5" applyFont="1" applyFill="1" applyBorder="1" applyAlignment="1" applyProtection="1">
      <alignment vertical="center"/>
    </xf>
    <xf numFmtId="0" fontId="15" fillId="0" borderId="0" xfId="5" applyFont="1" applyFill="1" applyBorder="1" applyAlignment="1" applyProtection="1">
      <alignment horizontal="right"/>
    </xf>
    <xf numFmtId="0" fontId="15" fillId="0" borderId="0" xfId="5" applyFont="1" applyFill="1" applyAlignment="1" applyProtection="1">
      <alignment horizontal="center" vertical="center"/>
    </xf>
    <xf numFmtId="0" fontId="9" fillId="0" borderId="0" xfId="5" applyFont="1" applyFill="1" applyBorder="1" applyAlignment="1" applyProtection="1">
      <alignment vertical="center"/>
    </xf>
    <xf numFmtId="0" fontId="6" fillId="0" borderId="0" xfId="5" applyFont="1" applyFill="1" applyBorder="1" applyAlignment="1" applyProtection="1">
      <alignment vertical="center"/>
    </xf>
    <xf numFmtId="0" fontId="8" fillId="0" borderId="0" xfId="5" applyFont="1" applyFill="1" applyBorder="1" applyAlignment="1" applyProtection="1">
      <alignment vertical="center"/>
    </xf>
    <xf numFmtId="0" fontId="3" fillId="0" borderId="0" xfId="5" applyFont="1" applyFill="1" applyBorder="1" applyAlignment="1" applyProtection="1">
      <alignment horizontal="left" vertical="center"/>
    </xf>
    <xf numFmtId="0" fontId="7" fillId="0" borderId="0" xfId="5" applyFont="1" applyFill="1" applyBorder="1" applyAlignment="1" applyProtection="1">
      <alignment horizontal="center" vertical="center"/>
    </xf>
    <xf numFmtId="8" fontId="14" fillId="0" borderId="0" xfId="4" applyNumberFormat="1" applyFont="1" applyFill="1" applyBorder="1" applyAlignment="1" applyProtection="1">
      <alignment horizontal="right" vertical="center" shrinkToFit="1"/>
    </xf>
    <xf numFmtId="169" fontId="14" fillId="0" borderId="0" xfId="4" applyNumberFormat="1" applyFont="1" applyFill="1" applyBorder="1" applyAlignment="1" applyProtection="1">
      <alignment horizontal="center" vertical="center" shrinkToFit="1"/>
    </xf>
    <xf numFmtId="0" fontId="22" fillId="0" borderId="0" xfId="5" applyFont="1" applyFill="1" applyBorder="1" applyAlignment="1" applyProtection="1">
      <alignment shrinkToFit="1"/>
    </xf>
    <xf numFmtId="8" fontId="47" fillId="0" borderId="0" xfId="4" applyNumberFormat="1" applyFont="1" applyFill="1" applyBorder="1" applyAlignment="1" applyProtection="1">
      <alignment horizontal="right" vertical="center" shrinkToFit="1"/>
    </xf>
    <xf numFmtId="6" fontId="48" fillId="0" borderId="0" xfId="4" applyNumberFormat="1" applyFont="1" applyFill="1" applyBorder="1" applyAlignment="1" applyProtection="1">
      <alignment horizontal="center" vertical="center" shrinkToFit="1"/>
    </xf>
    <xf numFmtId="0" fontId="44" fillId="0" borderId="6" xfId="5" applyFont="1" applyFill="1" applyBorder="1" applyAlignment="1" applyProtection="1">
      <alignment horizontal="center" vertical="center" readingOrder="2"/>
    </xf>
    <xf numFmtId="0" fontId="44" fillId="0" borderId="0" xfId="5" applyFont="1" applyFill="1" applyBorder="1" applyAlignment="1" applyProtection="1">
      <alignment horizontal="center" vertical="center" readingOrder="2"/>
    </xf>
    <xf numFmtId="0" fontId="44" fillId="0" borderId="8" xfId="5" applyFont="1" applyFill="1" applyBorder="1" applyAlignment="1" applyProtection="1">
      <alignment horizontal="center" vertical="center" readingOrder="2"/>
    </xf>
    <xf numFmtId="4" fontId="7" fillId="0" borderId="0" xfId="5" applyNumberFormat="1" applyFont="1" applyFill="1" applyBorder="1" applyAlignment="1" applyProtection="1">
      <alignment horizontal="right" vertical="center" readingOrder="2"/>
    </xf>
    <xf numFmtId="4" fontId="25" fillId="0" borderId="0" xfId="5" applyNumberFormat="1" applyFont="1" applyFill="1" applyBorder="1" applyAlignment="1" applyProtection="1">
      <alignment horizontal="right" vertical="center" readingOrder="2"/>
    </xf>
    <xf numFmtId="0" fontId="7" fillId="0" borderId="0" xfId="0" applyFont="1" applyFill="1" applyBorder="1" applyAlignment="1" applyProtection="1">
      <alignment horizontal="center" vertical="center" wrapText="1" readingOrder="2"/>
    </xf>
    <xf numFmtId="10" fontId="4" fillId="0" borderId="0" xfId="5" applyNumberFormat="1" applyFont="1" applyFill="1" applyBorder="1" applyAlignment="1" applyProtection="1">
      <alignment horizontal="center" vertical="top" readingOrder="2"/>
    </xf>
    <xf numFmtId="0" fontId="42" fillId="0" borderId="0" xfId="0" applyFont="1" applyFill="1" applyBorder="1" applyAlignment="1" applyProtection="1">
      <alignment horizontal="center" vertical="center" readingOrder="2"/>
    </xf>
    <xf numFmtId="10" fontId="7" fillId="0" borderId="0" xfId="5" applyNumberFormat="1" applyFont="1" applyFill="1" applyBorder="1" applyAlignment="1" applyProtection="1">
      <alignment horizontal="center" vertical="center" readingOrder="2"/>
    </xf>
    <xf numFmtId="0" fontId="23" fillId="0" borderId="0" xfId="5" applyFont="1" applyFill="1" applyBorder="1" applyAlignment="1" applyProtection="1">
      <alignment horizontal="right" vertical="center" readingOrder="2"/>
    </xf>
    <xf numFmtId="0" fontId="13" fillId="0" borderId="0" xfId="5" applyFont="1" applyFill="1" applyBorder="1" applyAlignment="1" applyProtection="1">
      <alignment horizontal="center" vertical="center" readingOrder="2"/>
    </xf>
    <xf numFmtId="0" fontId="22" fillId="0" borderId="0" xfId="0" applyFont="1" applyFill="1" applyBorder="1" applyAlignment="1" applyProtection="1">
      <alignment horizontal="right" vertical="center" wrapText="1" readingOrder="2"/>
    </xf>
    <xf numFmtId="0" fontId="22" fillId="0" borderId="0" xfId="5" applyFont="1" applyFill="1" applyBorder="1" applyAlignment="1" applyProtection="1">
      <alignment vertical="center" shrinkToFit="1" readingOrder="2"/>
    </xf>
    <xf numFmtId="0" fontId="23" fillId="0" borderId="160" xfId="0" applyFont="1" applyFill="1" applyBorder="1" applyAlignment="1" applyProtection="1">
      <alignment readingOrder="2"/>
    </xf>
    <xf numFmtId="0" fontId="41" fillId="0" borderId="30" xfId="0" applyFont="1" applyFill="1" applyBorder="1" applyAlignment="1" applyProtection="1">
      <alignment vertical="top" readingOrder="2"/>
    </xf>
    <xf numFmtId="0" fontId="41" fillId="0" borderId="0" xfId="0" applyFont="1" applyFill="1" applyBorder="1" applyAlignment="1" applyProtection="1">
      <alignment vertical="top" readingOrder="2"/>
    </xf>
    <xf numFmtId="0" fontId="41" fillId="0" borderId="31" xfId="0" applyFont="1" applyFill="1" applyBorder="1" applyAlignment="1" applyProtection="1">
      <alignment vertical="top" readingOrder="2"/>
    </xf>
    <xf numFmtId="0" fontId="41" fillId="0" borderId="32" xfId="0" applyFont="1" applyFill="1" applyBorder="1" applyAlignment="1" applyProtection="1">
      <alignment vertical="top" readingOrder="2"/>
    </xf>
    <xf numFmtId="0" fontId="41" fillId="0" borderId="33" xfId="0" applyFont="1" applyFill="1" applyBorder="1" applyAlignment="1" applyProtection="1">
      <alignment vertical="top" readingOrder="2"/>
    </xf>
    <xf numFmtId="0" fontId="41" fillId="0" borderId="34" xfId="0" applyFont="1" applyFill="1" applyBorder="1" applyAlignment="1" applyProtection="1">
      <alignment vertical="top" readingOrder="2"/>
    </xf>
    <xf numFmtId="0" fontId="0" fillId="0" borderId="161" xfId="0" applyFill="1" applyBorder="1" applyAlignment="1" applyProtection="1">
      <alignment readingOrder="2"/>
    </xf>
    <xf numFmtId="0" fontId="23" fillId="0" borderId="161" xfId="0" applyFont="1" applyFill="1" applyBorder="1" applyAlignment="1" applyProtection="1">
      <alignment readingOrder="2"/>
    </xf>
    <xf numFmtId="0" fontId="23" fillId="0" borderId="162" xfId="0" applyFont="1" applyFill="1" applyBorder="1" applyAlignment="1" applyProtection="1">
      <alignment readingOrder="2"/>
    </xf>
    <xf numFmtId="0" fontId="23" fillId="0" borderId="163" xfId="0" applyFont="1" applyFill="1" applyBorder="1" applyAlignment="1" applyProtection="1">
      <alignment readingOrder="2"/>
    </xf>
    <xf numFmtId="0" fontId="23" fillId="0" borderId="0" xfId="0" applyFont="1" applyFill="1" applyBorder="1" applyAlignment="1" applyProtection="1">
      <alignment horizontal="center" readingOrder="2"/>
    </xf>
    <xf numFmtId="169" fontId="14" fillId="0" borderId="164" xfId="4" applyNumberFormat="1" applyFont="1" applyFill="1" applyBorder="1" applyAlignment="1" applyProtection="1">
      <alignment horizontal="center" vertical="center" shrinkToFit="1"/>
    </xf>
    <xf numFmtId="169" fontId="14" fillId="0" borderId="164" xfId="4" applyNumberFormat="1" applyFont="1" applyFill="1" applyBorder="1" applyAlignment="1" applyProtection="1">
      <alignment horizontal="center" vertical="center" shrinkToFit="1"/>
      <protection locked="0"/>
    </xf>
    <xf numFmtId="0" fontId="44" fillId="0" borderId="165" xfId="5" applyFont="1" applyFill="1" applyBorder="1" applyAlignment="1" applyProtection="1">
      <alignment horizontal="center" vertical="center" readingOrder="2"/>
    </xf>
    <xf numFmtId="0" fontId="3" fillId="0" borderId="0" xfId="5" applyFont="1" applyFill="1" applyBorder="1" applyAlignment="1" applyProtection="1">
      <alignment horizontal="center" vertical="center"/>
    </xf>
    <xf numFmtId="0" fontId="116" fillId="0" borderId="0" xfId="0" applyFont="1" applyFill="1" applyAlignment="1" applyProtection="1">
      <alignment readingOrder="2"/>
    </xf>
    <xf numFmtId="0" fontId="116" fillId="0" borderId="0" xfId="0" applyFont="1" applyAlignment="1" applyProtection="1">
      <alignment readingOrder="2"/>
    </xf>
    <xf numFmtId="0" fontId="63" fillId="14" borderId="166" xfId="0" applyFont="1" applyFill="1" applyBorder="1" applyAlignment="1" applyProtection="1">
      <alignment readingOrder="2"/>
    </xf>
    <xf numFmtId="49" fontId="63" fillId="0" borderId="0" xfId="0" applyNumberFormat="1" applyFont="1" applyAlignment="1" applyProtection="1"/>
    <xf numFmtId="0" fontId="63" fillId="0" borderId="0" xfId="0" applyFont="1" applyAlignment="1" applyProtection="1"/>
    <xf numFmtId="49" fontId="63" fillId="0" borderId="0" xfId="0" applyNumberFormat="1" applyFont="1" applyFill="1" applyAlignment="1" applyProtection="1"/>
    <xf numFmtId="0" fontId="116" fillId="30" borderId="0" xfId="0" applyFont="1" applyFill="1" applyAlignment="1" applyProtection="1">
      <alignment readingOrder="2"/>
    </xf>
    <xf numFmtId="0" fontId="116" fillId="0" borderId="0" xfId="0" applyFont="1" applyAlignment="1" applyProtection="1">
      <alignment horizontal="center" readingOrder="2"/>
    </xf>
    <xf numFmtId="0" fontId="116" fillId="0" borderId="0" xfId="0" applyFont="1" applyFill="1" applyProtection="1"/>
    <xf numFmtId="0" fontId="17" fillId="17" borderId="0" xfId="0" applyFont="1" applyFill="1" applyAlignment="1" applyProtection="1">
      <alignment vertical="center" readingOrder="2"/>
    </xf>
    <xf numFmtId="0" fontId="17" fillId="0" borderId="0" xfId="0" applyFont="1" applyFill="1" applyAlignment="1" applyProtection="1">
      <alignment vertical="center" readingOrder="2"/>
    </xf>
    <xf numFmtId="0" fontId="17" fillId="0" borderId="0" xfId="0" applyFont="1" applyAlignment="1" applyProtection="1">
      <alignment vertical="center" readingOrder="2"/>
    </xf>
    <xf numFmtId="0" fontId="17" fillId="0" borderId="0" xfId="0" applyFont="1" applyFill="1" applyBorder="1" applyAlignment="1" applyProtection="1">
      <alignment vertical="center" readingOrder="2"/>
    </xf>
    <xf numFmtId="0" fontId="33" fillId="0" borderId="6" xfId="5" applyFont="1" applyFill="1" applyBorder="1" applyAlignment="1" applyProtection="1">
      <alignment horizontal="center" readingOrder="2"/>
    </xf>
    <xf numFmtId="4" fontId="34" fillId="0" borderId="0" xfId="5" applyNumberFormat="1" applyFont="1" applyFill="1" applyBorder="1" applyAlignment="1" applyProtection="1">
      <alignment horizontal="center" readingOrder="2"/>
    </xf>
    <xf numFmtId="0" fontId="2" fillId="6" borderId="0" xfId="5" applyFont="1" applyFill="1" applyBorder="1" applyAlignment="1" applyProtection="1">
      <alignment horizontal="center" readingOrder="2"/>
    </xf>
    <xf numFmtId="8" fontId="37" fillId="6" borderId="0" xfId="5" applyNumberFormat="1" applyFont="1" applyFill="1" applyBorder="1" applyAlignment="1" applyProtection="1">
      <alignment horizontal="center" readingOrder="2"/>
    </xf>
    <xf numFmtId="0" fontId="2" fillId="0" borderId="0" xfId="5" applyFont="1" applyFill="1" applyBorder="1" applyAlignment="1" applyProtection="1">
      <alignment horizontal="center" readingOrder="2"/>
    </xf>
    <xf numFmtId="0" fontId="32" fillId="0" borderId="9" xfId="5" applyFont="1" applyFill="1" applyBorder="1" applyAlignment="1" applyProtection="1">
      <alignment horizontal="center" readingOrder="2"/>
    </xf>
    <xf numFmtId="2" fontId="27" fillId="0" borderId="35" xfId="5" applyNumberFormat="1" applyFont="1" applyFill="1" applyBorder="1" applyAlignment="1" applyProtection="1">
      <alignment horizontal="center" readingOrder="2"/>
    </xf>
    <xf numFmtId="2" fontId="16" fillId="0" borderId="22" xfId="5" applyNumberFormat="1" applyFont="1" applyFill="1" applyBorder="1" applyAlignment="1" applyProtection="1">
      <alignment horizontal="center" readingOrder="2"/>
    </xf>
    <xf numFmtId="0" fontId="17" fillId="0" borderId="18" xfId="5" applyFont="1" applyFill="1" applyBorder="1" applyAlignment="1" applyProtection="1">
      <alignment horizontal="center" readingOrder="2"/>
    </xf>
    <xf numFmtId="4" fontId="11" fillId="0" borderId="0" xfId="5" applyNumberFormat="1" applyFont="1" applyFill="1" applyBorder="1" applyAlignment="1" applyProtection="1">
      <alignment horizontal="center" readingOrder="2"/>
    </xf>
    <xf numFmtId="0" fontId="22" fillId="0" borderId="0" xfId="0" applyFont="1" applyFill="1" applyBorder="1" applyAlignment="1" applyProtection="1">
      <alignment horizontal="center"/>
    </xf>
    <xf numFmtId="0" fontId="22" fillId="0" borderId="167" xfId="0" applyFont="1" applyFill="1" applyBorder="1" applyAlignment="1" applyProtection="1">
      <alignment readingOrder="2"/>
    </xf>
    <xf numFmtId="0" fontId="22" fillId="0" borderId="160" xfId="0" applyFont="1" applyFill="1" applyBorder="1" applyAlignment="1" applyProtection="1">
      <alignment readingOrder="2"/>
    </xf>
    <xf numFmtId="0" fontId="112" fillId="0" borderId="0" xfId="0" applyFont="1" applyAlignment="1" applyProtection="1">
      <alignment readingOrder="2"/>
    </xf>
    <xf numFmtId="0" fontId="112" fillId="0" borderId="0" xfId="0" applyFont="1" applyFill="1" applyAlignment="1" applyProtection="1">
      <alignment readingOrder="2"/>
    </xf>
    <xf numFmtId="0" fontId="116" fillId="0" borderId="0" xfId="0" applyFont="1" applyFill="1" applyBorder="1" applyAlignment="1" applyProtection="1">
      <alignment horizontal="center" readingOrder="2"/>
    </xf>
    <xf numFmtId="0" fontId="116" fillId="0" borderId="0" xfId="0" applyFont="1" applyFill="1" applyBorder="1" applyAlignment="1" applyProtection="1">
      <alignment readingOrder="2"/>
    </xf>
    <xf numFmtId="1" fontId="117" fillId="0" borderId="0" xfId="0" applyNumberFormat="1" applyFont="1" applyFill="1" applyBorder="1" applyAlignment="1" applyProtection="1">
      <alignment vertical="center" shrinkToFit="1" readingOrder="2"/>
    </xf>
    <xf numFmtId="0" fontId="116" fillId="30" borderId="0" xfId="0" applyFont="1" applyFill="1" applyAlignment="1" applyProtection="1">
      <alignment horizontal="center" readingOrder="2"/>
    </xf>
    <xf numFmtId="0" fontId="0" fillId="30" borderId="0" xfId="0" applyFill="1" applyAlignment="1" applyProtection="1">
      <alignment readingOrder="2"/>
    </xf>
    <xf numFmtId="0" fontId="0" fillId="30" borderId="0" xfId="0" applyFill="1" applyProtection="1"/>
    <xf numFmtId="0" fontId="63" fillId="30" borderId="0" xfId="0" applyFont="1" applyFill="1" applyAlignment="1" applyProtection="1">
      <alignment readingOrder="2"/>
    </xf>
    <xf numFmtId="0" fontId="116" fillId="0" borderId="168" xfId="0" applyFont="1" applyBorder="1" applyAlignment="1" applyProtection="1">
      <alignment horizontal="center" readingOrder="2"/>
    </xf>
    <xf numFmtId="0" fontId="116" fillId="30" borderId="169" xfId="0" applyFont="1" applyFill="1" applyBorder="1" applyAlignment="1" applyProtection="1">
      <alignment horizontal="center" readingOrder="2"/>
    </xf>
    <xf numFmtId="0" fontId="116" fillId="0" borderId="169" xfId="0" applyFont="1" applyFill="1" applyBorder="1" applyAlignment="1" applyProtection="1">
      <alignment horizontal="center" readingOrder="2"/>
    </xf>
    <xf numFmtId="0" fontId="116" fillId="0" borderId="169" xfId="0" applyFont="1" applyBorder="1" applyAlignment="1" applyProtection="1">
      <alignment horizontal="center" readingOrder="2"/>
    </xf>
    <xf numFmtId="0" fontId="116" fillId="30" borderId="170" xfId="0" applyFont="1" applyFill="1" applyBorder="1" applyAlignment="1" applyProtection="1">
      <alignment horizontal="center" readingOrder="2"/>
    </xf>
    <xf numFmtId="0" fontId="116" fillId="0" borderId="0" xfId="0" applyFont="1" applyBorder="1" applyAlignment="1" applyProtection="1">
      <alignment horizontal="center" readingOrder="2"/>
    </xf>
    <xf numFmtId="0" fontId="44" fillId="0" borderId="171" xfId="5" applyFont="1" applyFill="1" applyBorder="1" applyAlignment="1" applyProtection="1">
      <alignment horizontal="center" vertical="center" readingOrder="2"/>
    </xf>
    <xf numFmtId="0" fontId="23" fillId="0" borderId="172" xfId="0" applyFont="1" applyFill="1" applyBorder="1" applyAlignment="1" applyProtection="1">
      <alignment readingOrder="2"/>
    </xf>
    <xf numFmtId="0" fontId="63" fillId="0" borderId="173" xfId="0" applyFont="1" applyFill="1" applyBorder="1" applyAlignment="1" applyProtection="1">
      <alignment readingOrder="2"/>
    </xf>
    <xf numFmtId="0" fontId="63" fillId="0" borderId="174" xfId="0" applyFont="1" applyFill="1" applyBorder="1" applyAlignment="1" applyProtection="1">
      <alignment readingOrder="2"/>
    </xf>
    <xf numFmtId="0" fontId="23" fillId="0" borderId="175" xfId="0" applyFont="1" applyFill="1" applyBorder="1" applyAlignment="1" applyProtection="1">
      <alignment readingOrder="2"/>
    </xf>
    <xf numFmtId="0" fontId="63" fillId="0" borderId="167" xfId="0" applyFont="1" applyFill="1" applyBorder="1" applyAlignment="1" applyProtection="1">
      <alignment readingOrder="2"/>
    </xf>
    <xf numFmtId="0" fontId="63" fillId="0" borderId="160" xfId="0" applyFont="1" applyFill="1" applyBorder="1" applyAlignment="1" applyProtection="1">
      <alignment readingOrder="2"/>
    </xf>
    <xf numFmtId="0" fontId="69" fillId="0" borderId="0" xfId="0" applyFont="1" applyFill="1" applyAlignment="1" applyProtection="1">
      <alignment vertical="center" readingOrder="2"/>
    </xf>
    <xf numFmtId="0" fontId="63" fillId="0" borderId="36" xfId="0" applyFont="1" applyFill="1" applyBorder="1" applyAlignment="1" applyProtection="1">
      <alignment readingOrder="2"/>
    </xf>
    <xf numFmtId="0" fontId="63" fillId="0" borderId="37" xfId="0" applyFont="1" applyFill="1" applyBorder="1" applyAlignment="1" applyProtection="1">
      <alignment readingOrder="2"/>
    </xf>
    <xf numFmtId="49" fontId="63" fillId="0" borderId="0" xfId="0" quotePrefix="1" applyNumberFormat="1" applyFont="1" applyFill="1" applyAlignment="1" applyProtection="1">
      <alignment readingOrder="2"/>
    </xf>
    <xf numFmtId="49" fontId="118" fillId="0" borderId="38" xfId="0" applyNumberFormat="1" applyFont="1" applyFill="1" applyBorder="1" applyAlignment="1" applyProtection="1">
      <alignment vertical="center" shrinkToFit="1" readingOrder="2"/>
    </xf>
    <xf numFmtId="49" fontId="63" fillId="0" borderId="0" xfId="0" applyNumberFormat="1" applyFont="1" applyFill="1" applyAlignment="1" applyProtection="1">
      <alignment readingOrder="2"/>
    </xf>
    <xf numFmtId="0" fontId="63" fillId="0" borderId="39" xfId="0" applyFont="1" applyFill="1" applyBorder="1" applyAlignment="1" applyProtection="1">
      <alignment readingOrder="2"/>
    </xf>
    <xf numFmtId="0" fontId="83" fillId="0" borderId="0" xfId="0" applyFont="1" applyFill="1" applyBorder="1" applyAlignment="1" applyProtection="1">
      <alignment horizontal="right" readingOrder="2"/>
    </xf>
    <xf numFmtId="0" fontId="63" fillId="0" borderId="40" xfId="0" applyFont="1" applyFill="1" applyBorder="1" applyAlignment="1" applyProtection="1">
      <alignment horizontal="right" readingOrder="2"/>
    </xf>
    <xf numFmtId="0" fontId="63" fillId="0" borderId="0" xfId="0" applyFont="1" applyFill="1" applyBorder="1" applyAlignment="1" applyProtection="1">
      <alignment horizontal="right" readingOrder="2"/>
    </xf>
    <xf numFmtId="0" fontId="63" fillId="0" borderId="41" xfId="0" applyFont="1" applyFill="1" applyBorder="1" applyAlignment="1" applyProtection="1">
      <alignment horizontal="right" readingOrder="2"/>
    </xf>
    <xf numFmtId="49" fontId="118" fillId="0" borderId="42" xfId="0" applyNumberFormat="1" applyFont="1" applyFill="1" applyBorder="1" applyAlignment="1" applyProtection="1">
      <alignment vertical="center" shrinkToFit="1" readingOrder="2"/>
    </xf>
    <xf numFmtId="49" fontId="118" fillId="0" borderId="0" xfId="0" applyNumberFormat="1" applyFont="1" applyFill="1" applyBorder="1" applyAlignment="1" applyProtection="1">
      <alignment vertical="center" shrinkToFit="1" readingOrder="2"/>
    </xf>
    <xf numFmtId="0" fontId="63" fillId="0" borderId="2" xfId="0" applyFont="1" applyFill="1" applyBorder="1" applyAlignment="1" applyProtection="1">
      <alignment readingOrder="2"/>
    </xf>
    <xf numFmtId="0" fontId="0" fillId="0" borderId="43" xfId="0" applyBorder="1" applyAlignment="1" applyProtection="1">
      <alignment readingOrder="2"/>
    </xf>
    <xf numFmtId="0" fontId="63" fillId="0" borderId="43" xfId="0" applyFont="1" applyFill="1" applyBorder="1" applyAlignment="1" applyProtection="1">
      <alignment readingOrder="2"/>
    </xf>
    <xf numFmtId="0" fontId="119" fillId="0" borderId="0" xfId="0" applyFont="1" applyFill="1" applyBorder="1" applyAlignment="1" applyProtection="1">
      <alignment readingOrder="2"/>
    </xf>
    <xf numFmtId="0" fontId="116" fillId="0" borderId="2" xfId="0" applyFont="1" applyBorder="1" applyAlignment="1" applyProtection="1">
      <alignment readingOrder="2"/>
    </xf>
    <xf numFmtId="179" fontId="119" fillId="0" borderId="0" xfId="0" applyNumberFormat="1" applyFont="1" applyFill="1" applyBorder="1" applyAlignment="1" applyProtection="1">
      <alignment horizontal="center" shrinkToFit="1" readingOrder="2"/>
    </xf>
    <xf numFmtId="0" fontId="120" fillId="0" borderId="0" xfId="0" applyFont="1" applyFill="1" applyAlignment="1" applyProtection="1">
      <alignment horizontal="center" vertical="center" readingOrder="2"/>
    </xf>
    <xf numFmtId="0" fontId="119" fillId="0" borderId="0" xfId="0" applyFont="1" applyAlignment="1" applyProtection="1">
      <alignment readingOrder="2"/>
    </xf>
    <xf numFmtId="0" fontId="119" fillId="0" borderId="0" xfId="0" applyFont="1" applyBorder="1" applyAlignment="1" applyProtection="1">
      <alignment readingOrder="2"/>
    </xf>
    <xf numFmtId="0" fontId="119" fillId="0" borderId="144" xfId="0" applyFont="1" applyBorder="1" applyAlignment="1" applyProtection="1">
      <alignment readingOrder="2"/>
    </xf>
    <xf numFmtId="0" fontId="119" fillId="0" borderId="139" xfId="0" applyFont="1" applyBorder="1" applyAlignment="1" applyProtection="1">
      <alignment readingOrder="2"/>
    </xf>
    <xf numFmtId="0" fontId="120" fillId="17" borderId="0" xfId="0" applyFont="1" applyFill="1" applyAlignment="1" applyProtection="1">
      <alignment horizontal="center" vertical="center" readingOrder="2"/>
    </xf>
    <xf numFmtId="0" fontId="120" fillId="21" borderId="0" xfId="0" applyFont="1" applyFill="1" applyAlignment="1" applyProtection="1">
      <alignment horizontal="center" vertical="center" readingOrder="2"/>
    </xf>
    <xf numFmtId="0" fontId="120" fillId="24" borderId="0" xfId="0" applyFont="1" applyFill="1" applyAlignment="1" applyProtection="1">
      <alignment horizontal="center" vertical="center" readingOrder="2"/>
    </xf>
    <xf numFmtId="0" fontId="120" fillId="13" borderId="0" xfId="0" applyFont="1" applyFill="1" applyAlignment="1" applyProtection="1">
      <alignment horizontal="center" vertical="center" readingOrder="2"/>
    </xf>
    <xf numFmtId="0" fontId="120" fillId="23" borderId="0" xfId="0" applyFont="1" applyFill="1" applyAlignment="1" applyProtection="1">
      <alignment horizontal="center" vertical="center" readingOrder="2"/>
    </xf>
    <xf numFmtId="0" fontId="120" fillId="25" borderId="0" xfId="0" applyFont="1" applyFill="1" applyAlignment="1" applyProtection="1">
      <alignment horizontal="center" vertical="center" readingOrder="2"/>
    </xf>
    <xf numFmtId="0" fontId="120" fillId="26" borderId="0" xfId="0" applyFont="1" applyFill="1" applyAlignment="1" applyProtection="1">
      <alignment horizontal="center" vertical="center" readingOrder="2"/>
    </xf>
    <xf numFmtId="0" fontId="120" fillId="27" borderId="0" xfId="0" applyFont="1" applyFill="1" applyAlignment="1" applyProtection="1">
      <alignment horizontal="center" vertical="center" readingOrder="2"/>
    </xf>
    <xf numFmtId="0" fontId="120" fillId="28" borderId="0" xfId="0" applyFont="1" applyFill="1" applyAlignment="1" applyProtection="1">
      <alignment horizontal="center" vertical="center" readingOrder="2"/>
    </xf>
    <xf numFmtId="0" fontId="116" fillId="0" borderId="161" xfId="0" applyFont="1" applyFill="1" applyBorder="1" applyAlignment="1" applyProtection="1">
      <alignment readingOrder="2"/>
    </xf>
    <xf numFmtId="0" fontId="121" fillId="0" borderId="0" xfId="5" applyFont="1" applyFill="1" applyBorder="1" applyAlignment="1" applyProtection="1">
      <alignment readingOrder="2"/>
    </xf>
    <xf numFmtId="0" fontId="121" fillId="6" borderId="0" xfId="5" applyFont="1" applyFill="1" applyBorder="1" applyAlignment="1" applyProtection="1">
      <alignment readingOrder="2"/>
    </xf>
    <xf numFmtId="0" fontId="121" fillId="13" borderId="0" xfId="5" applyFont="1" applyFill="1" applyBorder="1" applyAlignment="1" applyProtection="1">
      <alignment readingOrder="2"/>
    </xf>
    <xf numFmtId="0" fontId="116" fillId="7" borderId="0" xfId="0" applyFont="1" applyFill="1" applyAlignment="1" applyProtection="1">
      <alignment readingOrder="2"/>
    </xf>
    <xf numFmtId="0" fontId="116" fillId="13" borderId="0" xfId="0" applyFont="1" applyFill="1" applyAlignment="1" applyProtection="1">
      <alignment readingOrder="2"/>
    </xf>
    <xf numFmtId="0" fontId="116" fillId="0" borderId="0" xfId="0" applyFont="1" applyFill="1" applyAlignment="1" applyProtection="1">
      <alignment horizontal="center" readingOrder="2"/>
    </xf>
    <xf numFmtId="0" fontId="116" fillId="0" borderId="0" xfId="0" applyFont="1" applyAlignment="1" applyProtection="1">
      <alignment vertical="center" readingOrder="2"/>
    </xf>
    <xf numFmtId="10" fontId="122" fillId="3" borderId="0" xfId="5" applyNumberFormat="1" applyFont="1" applyFill="1" applyBorder="1" applyAlignment="1" applyProtection="1">
      <alignment horizontal="right" vertical="center" readingOrder="1"/>
    </xf>
    <xf numFmtId="0" fontId="116" fillId="0" borderId="0" xfId="0" applyFont="1" applyBorder="1" applyAlignment="1" applyProtection="1">
      <alignment readingOrder="2"/>
    </xf>
    <xf numFmtId="0" fontId="116" fillId="17" borderId="0" xfId="0" applyFont="1" applyFill="1" applyAlignment="1" applyProtection="1">
      <alignment horizontal="center" readingOrder="2"/>
    </xf>
    <xf numFmtId="0" fontId="116" fillId="17" borderId="0" xfId="0" applyFont="1" applyFill="1" applyAlignment="1" applyProtection="1">
      <alignment readingOrder="2"/>
    </xf>
    <xf numFmtId="0" fontId="116" fillId="7" borderId="0" xfId="0" applyFont="1" applyFill="1" applyAlignment="1" applyProtection="1">
      <alignment horizontal="center" readingOrder="2"/>
    </xf>
    <xf numFmtId="0" fontId="116" fillId="13" borderId="0" xfId="0" applyFont="1" applyFill="1" applyAlignment="1" applyProtection="1">
      <alignment horizontal="center" readingOrder="2"/>
    </xf>
    <xf numFmtId="0" fontId="14" fillId="0" borderId="0" xfId="0" applyFont="1" applyFill="1" applyAlignment="1" applyProtection="1">
      <alignment horizontal="right" readingOrder="2"/>
    </xf>
    <xf numFmtId="0" fontId="14" fillId="0" borderId="176" xfId="0" applyFont="1" applyFill="1" applyBorder="1" applyAlignment="1" applyProtection="1">
      <alignment readingOrder="2"/>
    </xf>
    <xf numFmtId="0" fontId="14" fillId="0" borderId="0" xfId="0" applyFont="1" applyFill="1" applyProtection="1"/>
    <xf numFmtId="0" fontId="14" fillId="0" borderId="0" xfId="0" applyFont="1" applyFill="1"/>
    <xf numFmtId="0" fontId="9" fillId="0" borderId="0" xfId="5" applyFont="1" applyFill="1" applyBorder="1" applyAlignment="1" applyProtection="1">
      <alignment vertical="center" wrapText="1" readingOrder="2"/>
    </xf>
    <xf numFmtId="0" fontId="6" fillId="0" borderId="0" xfId="0" applyFont="1" applyFill="1" applyBorder="1" applyAlignment="1" applyProtection="1">
      <alignment horizontal="center" wrapText="1" readingOrder="2"/>
    </xf>
    <xf numFmtId="0" fontId="15" fillId="0" borderId="0" xfId="5" applyFont="1" applyFill="1" applyAlignment="1" applyProtection="1">
      <alignment horizontal="center" vertical="center" readingOrder="2"/>
    </xf>
    <xf numFmtId="0" fontId="14" fillId="0" borderId="0" xfId="0" applyFont="1" applyFill="1" applyAlignment="1" applyProtection="1">
      <alignment vertical="center"/>
    </xf>
    <xf numFmtId="0" fontId="5" fillId="0" borderId="0" xfId="5" applyFont="1" applyFill="1" applyBorder="1" applyAlignment="1" applyProtection="1">
      <alignment vertical="center" readingOrder="2"/>
    </xf>
    <xf numFmtId="0" fontId="14" fillId="11" borderId="0" xfId="0" applyFont="1" applyFill="1" applyAlignment="1" applyProtection="1">
      <alignment readingOrder="2"/>
    </xf>
    <xf numFmtId="10" fontId="14" fillId="0" borderId="0" xfId="0" applyNumberFormat="1" applyFont="1" applyAlignment="1" applyProtection="1">
      <alignment readingOrder="2"/>
    </xf>
    <xf numFmtId="0" fontId="14" fillId="0" borderId="44" xfId="0" applyFont="1" applyFill="1" applyBorder="1" applyAlignment="1" applyProtection="1">
      <alignment readingOrder="2"/>
    </xf>
    <xf numFmtId="0" fontId="23" fillId="0" borderId="0" xfId="5" applyFont="1" applyFill="1" applyAlignment="1" applyProtection="1">
      <alignment readingOrder="2"/>
    </xf>
    <xf numFmtId="164" fontId="88" fillId="0" borderId="0" xfId="5" applyNumberFormat="1" applyFont="1" applyFill="1" applyBorder="1" applyAlignment="1" applyProtection="1">
      <alignment horizontal="center" vertical="center" shrinkToFit="1" readingOrder="2"/>
    </xf>
    <xf numFmtId="0" fontId="24" fillId="0" borderId="0" xfId="5" applyFont="1" applyFill="1" applyBorder="1" applyAlignment="1" applyProtection="1">
      <alignment horizontal="center" vertical="center" readingOrder="2"/>
    </xf>
    <xf numFmtId="0" fontId="24" fillId="0" borderId="0" xfId="5" applyFont="1" applyFill="1" applyBorder="1" applyAlignment="1" applyProtection="1">
      <alignment horizontal="left" vertical="center" readingOrder="2"/>
    </xf>
    <xf numFmtId="0" fontId="23" fillId="0" borderId="0" xfId="5" applyFont="1" applyFill="1" applyAlignment="1" applyProtection="1">
      <alignment vertical="center" wrapText="1" readingOrder="2"/>
    </xf>
    <xf numFmtId="0" fontId="88" fillId="0" borderId="0" xfId="5" applyFont="1" applyFill="1" applyBorder="1" applyAlignment="1" applyProtection="1">
      <alignment horizontal="center" vertical="center" shrinkToFit="1" readingOrder="2"/>
    </xf>
    <xf numFmtId="0" fontId="89" fillId="0" borderId="0" xfId="5" applyFont="1" applyFill="1" applyBorder="1" applyAlignment="1" applyProtection="1">
      <alignment horizontal="center" vertical="center" readingOrder="2"/>
    </xf>
    <xf numFmtId="0" fontId="9" fillId="0" borderId="0" xfId="5" applyFont="1" applyFill="1" applyBorder="1" applyAlignment="1" applyProtection="1">
      <alignment vertical="center" readingOrder="2"/>
    </xf>
    <xf numFmtId="10" fontId="14" fillId="13" borderId="0" xfId="0" applyNumberFormat="1" applyFont="1" applyFill="1" applyAlignment="1" applyProtection="1">
      <alignment readingOrder="2"/>
    </xf>
    <xf numFmtId="10" fontId="14" fillId="0" borderId="0" xfId="0" applyNumberFormat="1" applyFont="1" applyFill="1" applyAlignment="1" applyProtection="1">
      <alignment readingOrder="2"/>
    </xf>
    <xf numFmtId="8" fontId="22" fillId="0" borderId="0" xfId="4" applyNumberFormat="1" applyFont="1" applyFill="1" applyBorder="1" applyAlignment="1" applyProtection="1">
      <alignment vertical="center" shrinkToFit="1"/>
      <protection locked="0"/>
    </xf>
    <xf numFmtId="8" fontId="13" fillId="0" borderId="0" xfId="4" applyNumberFormat="1" applyFont="1" applyFill="1" applyBorder="1" applyAlignment="1" applyProtection="1">
      <alignment shrinkToFit="1"/>
    </xf>
    <xf numFmtId="168" fontId="13" fillId="0" borderId="0" xfId="4" applyNumberFormat="1" applyFont="1" applyFill="1" applyBorder="1" applyAlignment="1" applyProtection="1">
      <alignment vertical="center" shrinkToFit="1"/>
    </xf>
    <xf numFmtId="0" fontId="15" fillId="0" borderId="0" xfId="5" applyFont="1" applyFill="1" applyBorder="1" applyAlignment="1" applyProtection="1">
      <alignment horizontal="center" vertical="center"/>
    </xf>
    <xf numFmtId="0" fontId="15" fillId="0" borderId="0" xfId="5" applyFont="1" applyFill="1" applyAlignment="1" applyProtection="1">
      <alignment horizontal="left"/>
    </xf>
    <xf numFmtId="0" fontId="2" fillId="0" borderId="0" xfId="5" applyFont="1" applyFill="1" applyBorder="1" applyProtection="1">
      <protection locked="0"/>
    </xf>
    <xf numFmtId="0" fontId="14" fillId="7" borderId="0" xfId="0" applyFont="1" applyFill="1" applyProtection="1"/>
    <xf numFmtId="0" fontId="2" fillId="29" borderId="0" xfId="5" applyFont="1" applyFill="1" applyBorder="1" applyProtection="1"/>
    <xf numFmtId="0" fontId="2" fillId="6" borderId="0" xfId="5" applyFont="1" applyFill="1" applyBorder="1" applyProtection="1"/>
    <xf numFmtId="8" fontId="13" fillId="3" borderId="1" xfId="4" applyNumberFormat="1" applyFont="1" applyFill="1" applyBorder="1" applyAlignment="1" applyProtection="1">
      <alignment horizontal="right" vertical="center" shrinkToFit="1"/>
    </xf>
    <xf numFmtId="8" fontId="13" fillId="3" borderId="10" xfId="4" applyNumberFormat="1" applyFont="1" applyFill="1" applyBorder="1" applyAlignment="1" applyProtection="1">
      <alignment horizontal="center" vertical="center" shrinkToFit="1"/>
    </xf>
    <xf numFmtId="171" fontId="2" fillId="0" borderId="0" xfId="5" applyNumberFormat="1" applyFont="1" applyFill="1" applyBorder="1" applyProtection="1"/>
    <xf numFmtId="0" fontId="2" fillId="9" borderId="0" xfId="5" applyFont="1" applyFill="1" applyBorder="1" applyProtection="1"/>
    <xf numFmtId="0" fontId="33" fillId="0" borderId="45" xfId="4" applyFont="1" applyFill="1" applyBorder="1" applyAlignment="1" applyProtection="1">
      <alignment horizontal="right" vertical="center"/>
    </xf>
    <xf numFmtId="166" fontId="11" fillId="0" borderId="0" xfId="4" applyNumberFormat="1" applyFont="1" applyFill="1" applyBorder="1" applyAlignment="1" applyProtection="1">
      <alignment horizontal="right" vertical="center" shrinkToFit="1"/>
    </xf>
    <xf numFmtId="1" fontId="7" fillId="0" borderId="0" xfId="4" applyNumberFormat="1" applyFont="1" applyFill="1" applyBorder="1" applyAlignment="1" applyProtection="1">
      <alignment horizontal="center" vertical="center" shrinkToFit="1"/>
    </xf>
    <xf numFmtId="0" fontId="18" fillId="0" borderId="0" xfId="4" applyFont="1" applyFill="1" applyBorder="1" applyAlignment="1" applyProtection="1">
      <alignment horizontal="right" vertical="center" shrinkToFit="1"/>
    </xf>
    <xf numFmtId="3" fontId="7" fillId="0" borderId="0" xfId="4" applyNumberFormat="1" applyFont="1" applyFill="1" applyBorder="1" applyAlignment="1" applyProtection="1">
      <alignment horizontal="center" vertical="center" shrinkToFit="1"/>
    </xf>
    <xf numFmtId="0" fontId="14" fillId="0" borderId="0" xfId="0" applyFont="1" applyFill="1" applyAlignment="1" applyProtection="1">
      <alignment shrinkToFit="1"/>
    </xf>
    <xf numFmtId="0" fontId="22" fillId="0" borderId="0" xfId="5" applyFont="1" applyFill="1" applyBorder="1" applyAlignment="1" applyProtection="1">
      <alignment shrinkToFit="1"/>
      <protection locked="0"/>
    </xf>
    <xf numFmtId="8" fontId="41" fillId="0" borderId="0" xfId="4" applyNumberFormat="1" applyFont="1" applyFill="1" applyBorder="1" applyAlignment="1" applyProtection="1">
      <alignment horizontal="center" vertical="center" shrinkToFit="1"/>
    </xf>
    <xf numFmtId="8" fontId="47" fillId="0" borderId="0" xfId="4" applyNumberFormat="1" applyFont="1" applyFill="1" applyBorder="1" applyAlignment="1" applyProtection="1">
      <alignment horizontal="center" vertical="center" shrinkToFit="1"/>
    </xf>
    <xf numFmtId="170" fontId="48" fillId="0" borderId="0" xfId="4" applyNumberFormat="1" applyFont="1" applyFill="1" applyBorder="1" applyAlignment="1" applyProtection="1">
      <alignment horizontal="center" vertical="center" shrinkToFit="1"/>
    </xf>
    <xf numFmtId="170" fontId="47" fillId="0" borderId="0" xfId="4" applyNumberFormat="1" applyFont="1" applyFill="1" applyBorder="1" applyAlignment="1" applyProtection="1">
      <alignment horizontal="center" vertical="center" shrinkToFit="1"/>
    </xf>
    <xf numFmtId="171" fontId="2" fillId="0" borderId="17" xfId="5" applyNumberFormat="1" applyFont="1" applyFill="1" applyBorder="1" applyProtection="1"/>
    <xf numFmtId="0" fontId="14" fillId="0" borderId="0" xfId="0" applyFont="1" applyFill="1" applyAlignment="1" applyProtection="1">
      <alignment horizontal="center" readingOrder="2"/>
    </xf>
    <xf numFmtId="0" fontId="2" fillId="17" borderId="0" xfId="5" applyFont="1" applyFill="1" applyBorder="1" applyAlignment="1" applyProtection="1">
      <alignment readingOrder="2"/>
    </xf>
    <xf numFmtId="0" fontId="2" fillId="0" borderId="9" xfId="5" applyFont="1" applyFill="1" applyBorder="1" applyAlignment="1" applyProtection="1">
      <alignment readingOrder="2"/>
    </xf>
    <xf numFmtId="0" fontId="14" fillId="0" borderId="0" xfId="0" applyFont="1" applyBorder="1" applyAlignment="1" applyProtection="1">
      <alignment readingOrder="2"/>
    </xf>
    <xf numFmtId="0" fontId="2" fillId="17" borderId="0" xfId="5" applyFont="1" applyFill="1" applyBorder="1" applyAlignment="1" applyProtection="1">
      <alignment horizontal="center" readingOrder="2"/>
    </xf>
    <xf numFmtId="172" fontId="2" fillId="0" borderId="0" xfId="5" applyNumberFormat="1" applyFont="1" applyFill="1" applyBorder="1" applyAlignment="1" applyProtection="1">
      <alignment horizontal="center" vertical="center" readingOrder="2"/>
    </xf>
    <xf numFmtId="0" fontId="14" fillId="0" borderId="0" xfId="5" applyFont="1" applyFill="1" applyBorder="1" applyAlignment="1" applyProtection="1">
      <alignment horizontal="right" vertical="center" readingOrder="2"/>
    </xf>
    <xf numFmtId="0" fontId="8" fillId="0" borderId="0" xfId="0" applyFont="1" applyFill="1" applyBorder="1" applyAlignment="1" applyProtection="1">
      <alignment horizontal="center" vertical="center" wrapText="1" readingOrder="2"/>
    </xf>
    <xf numFmtId="0" fontId="8" fillId="0" borderId="0" xfId="0" applyFont="1" applyFill="1" applyBorder="1" applyAlignment="1" applyProtection="1">
      <alignment horizontal="right" vertical="center" wrapText="1" readingOrder="2"/>
    </xf>
    <xf numFmtId="3" fontId="8" fillId="0" borderId="0" xfId="0" applyNumberFormat="1" applyFont="1" applyFill="1" applyBorder="1" applyAlignment="1" applyProtection="1">
      <alignment horizontal="center" vertical="center" readingOrder="2"/>
    </xf>
    <xf numFmtId="3" fontId="6" fillId="0" borderId="0" xfId="0" applyNumberFormat="1" applyFont="1" applyFill="1" applyBorder="1" applyAlignment="1" applyProtection="1">
      <alignment horizontal="center" vertical="center" readingOrder="2"/>
    </xf>
    <xf numFmtId="0" fontId="14" fillId="0" borderId="0" xfId="0" applyFont="1" applyFill="1" applyAlignment="1" applyProtection="1">
      <alignment readingOrder="1"/>
    </xf>
    <xf numFmtId="0" fontId="63" fillId="0" borderId="177" xfId="0" applyFont="1" applyFill="1" applyBorder="1" applyAlignment="1" applyProtection="1">
      <alignment readingOrder="2"/>
    </xf>
    <xf numFmtId="0" fontId="63" fillId="0" borderId="167" xfId="0" applyFont="1" applyFill="1" applyBorder="1" applyAlignment="1" applyProtection="1">
      <alignment readingOrder="2"/>
    </xf>
    <xf numFmtId="0" fontId="112" fillId="0" borderId="0" xfId="0" applyFont="1" applyFill="1" applyProtection="1"/>
    <xf numFmtId="0" fontId="112" fillId="0" borderId="0" xfId="0" applyFont="1" applyAlignment="1" applyProtection="1">
      <alignment horizontal="center" readingOrder="2"/>
    </xf>
    <xf numFmtId="0" fontId="123" fillId="0" borderId="0" xfId="0" applyFont="1" applyAlignment="1">
      <alignment horizontal="right" readingOrder="2"/>
    </xf>
    <xf numFmtId="0" fontId="112" fillId="0" borderId="0" xfId="0" applyFont="1" applyFill="1" applyAlignment="1" applyProtection="1">
      <alignment horizontal="center" readingOrder="2"/>
    </xf>
    <xf numFmtId="0" fontId="112" fillId="30" borderId="0" xfId="0" applyFont="1" applyFill="1" applyAlignment="1" applyProtection="1">
      <alignment readingOrder="2"/>
    </xf>
    <xf numFmtId="0" fontId="113" fillId="0" borderId="0" xfId="0" applyFont="1" applyFill="1" applyAlignment="1" applyProtection="1">
      <alignment vertical="center" readingOrder="2"/>
    </xf>
    <xf numFmtId="0" fontId="124" fillId="0" borderId="0" xfId="0" applyFont="1" applyAlignment="1">
      <alignment horizontal="right" readingOrder="2"/>
    </xf>
    <xf numFmtId="0" fontId="125" fillId="0" borderId="0" xfId="0" applyFont="1" applyFill="1" applyBorder="1" applyAlignment="1" applyProtection="1">
      <alignment vertical="center" wrapText="1" shrinkToFit="1" readingOrder="2"/>
    </xf>
    <xf numFmtId="0" fontId="112" fillId="0" borderId="0" xfId="0" applyFont="1" applyFill="1" applyBorder="1" applyAlignment="1" applyProtection="1">
      <alignment horizontal="center" readingOrder="2"/>
    </xf>
    <xf numFmtId="0" fontId="112" fillId="0" borderId="0" xfId="0" applyFont="1" applyFill="1" applyBorder="1" applyAlignment="1" applyProtection="1">
      <alignment readingOrder="2"/>
    </xf>
    <xf numFmtId="0" fontId="112" fillId="0" borderId="168" xfId="0" applyFont="1" applyBorder="1" applyAlignment="1" applyProtection="1">
      <alignment readingOrder="2"/>
    </xf>
    <xf numFmtId="0" fontId="126" fillId="0" borderId="0" xfId="0" applyFont="1" applyFill="1" applyBorder="1" applyAlignment="1" applyProtection="1">
      <alignment readingOrder="2"/>
    </xf>
    <xf numFmtId="1" fontId="118" fillId="30" borderId="0" xfId="0" applyNumberFormat="1" applyFont="1" applyFill="1" applyBorder="1" applyAlignment="1" applyProtection="1">
      <alignment vertical="center" shrinkToFit="1" readingOrder="2"/>
    </xf>
    <xf numFmtId="0" fontId="126" fillId="30" borderId="0" xfId="0" applyFont="1" applyFill="1" applyBorder="1" applyAlignment="1" applyProtection="1">
      <alignment horizontal="right" readingOrder="2"/>
    </xf>
    <xf numFmtId="0" fontId="112" fillId="30" borderId="0" xfId="0" applyFont="1" applyFill="1" applyBorder="1" applyAlignment="1" applyProtection="1">
      <alignment horizontal="right" readingOrder="2"/>
    </xf>
    <xf numFmtId="0" fontId="112" fillId="0" borderId="0" xfId="0" applyFont="1" applyFill="1" applyBorder="1" applyAlignment="1" applyProtection="1">
      <alignment horizontal="right" readingOrder="2"/>
    </xf>
    <xf numFmtId="0" fontId="126" fillId="30" borderId="0" xfId="0" applyFont="1" applyFill="1" applyBorder="1" applyAlignment="1" applyProtection="1">
      <alignment readingOrder="2"/>
    </xf>
    <xf numFmtId="14" fontId="127" fillId="30" borderId="0" xfId="7" applyNumberFormat="1" applyFont="1" applyFill="1" applyBorder="1" applyAlignment="1" applyProtection="1">
      <alignment vertical="center" shrinkToFit="1" readingOrder="2"/>
    </xf>
    <xf numFmtId="14" fontId="127" fillId="0" borderId="0" xfId="7" applyNumberFormat="1" applyFont="1" applyFill="1" applyBorder="1" applyAlignment="1" applyProtection="1">
      <alignment vertical="center" shrinkToFit="1" readingOrder="2"/>
    </xf>
    <xf numFmtId="0" fontId="126" fillId="30" borderId="0" xfId="0" applyFont="1" applyFill="1" applyAlignment="1" applyProtection="1">
      <alignment readingOrder="2"/>
    </xf>
    <xf numFmtId="0" fontId="112" fillId="30" borderId="0" xfId="0" applyFont="1" applyFill="1" applyBorder="1" applyAlignment="1" applyProtection="1">
      <alignment readingOrder="2"/>
    </xf>
    <xf numFmtId="0" fontId="112" fillId="0" borderId="0" xfId="0" applyFont="1" applyBorder="1" applyAlignment="1" applyProtection="1">
      <alignment readingOrder="2"/>
    </xf>
    <xf numFmtId="49" fontId="126" fillId="30" borderId="0" xfId="0" applyNumberFormat="1" applyFont="1" applyFill="1" applyBorder="1" applyAlignment="1" applyProtection="1">
      <alignment readingOrder="2"/>
    </xf>
    <xf numFmtId="49" fontId="126" fillId="0" borderId="0" xfId="0" applyNumberFormat="1" applyFont="1" applyFill="1" applyBorder="1" applyAlignment="1" applyProtection="1">
      <alignment readingOrder="2"/>
    </xf>
    <xf numFmtId="0" fontId="126" fillId="0" borderId="0" xfId="0" applyFont="1" applyBorder="1" applyAlignment="1" applyProtection="1">
      <alignment readingOrder="2"/>
    </xf>
    <xf numFmtId="1" fontId="118" fillId="30" borderId="0" xfId="0" applyNumberFormat="1" applyFont="1" applyFill="1" applyBorder="1" applyAlignment="1" applyProtection="1">
      <alignment readingOrder="2"/>
    </xf>
    <xf numFmtId="1" fontId="128" fillId="30" borderId="0" xfId="0" applyNumberFormat="1" applyFont="1" applyFill="1" applyBorder="1" applyAlignment="1" applyProtection="1">
      <alignment vertical="center" shrinkToFit="1" readingOrder="2"/>
    </xf>
    <xf numFmtId="1" fontId="116" fillId="30" borderId="0" xfId="0" applyNumberFormat="1" applyFont="1" applyFill="1" applyAlignment="1" applyProtection="1">
      <alignment readingOrder="2"/>
    </xf>
    <xf numFmtId="0" fontId="116" fillId="0" borderId="0" xfId="0" applyNumberFormat="1" applyFont="1" applyFill="1" applyAlignment="1" applyProtection="1">
      <alignment horizontal="center" readingOrder="2"/>
    </xf>
    <xf numFmtId="0" fontId="116" fillId="0" borderId="0" xfId="0" applyFont="1" applyBorder="1" applyAlignment="1" applyProtection="1">
      <alignment horizontal="center" readingOrder="2"/>
    </xf>
    <xf numFmtId="0" fontId="116" fillId="30" borderId="0" xfId="0" applyFont="1" applyFill="1" applyBorder="1" applyAlignment="1" applyProtection="1">
      <alignment horizontal="center" readingOrder="2"/>
    </xf>
    <xf numFmtId="0" fontId="97" fillId="30" borderId="1" xfId="0" applyFont="1" applyFill="1" applyBorder="1" applyAlignment="1">
      <alignment horizontal="center" vertical="center" wrapText="1" readingOrder="1"/>
    </xf>
    <xf numFmtId="49" fontId="99" fillId="0" borderId="0" xfId="0" applyNumberFormat="1" applyFont="1" applyAlignment="1" applyProtection="1">
      <alignment readingOrder="2"/>
    </xf>
    <xf numFmtId="0" fontId="129" fillId="30" borderId="0" xfId="5" applyFont="1" applyFill="1" applyBorder="1" applyAlignment="1" applyProtection="1">
      <alignment vertical="center" readingOrder="2"/>
    </xf>
    <xf numFmtId="167" fontId="122" fillId="30" borderId="0" xfId="5" applyNumberFormat="1" applyFont="1" applyFill="1" applyBorder="1" applyAlignment="1" applyProtection="1">
      <alignment horizontal="right" vertical="center" readingOrder="2"/>
    </xf>
    <xf numFmtId="164" fontId="130" fillId="30" borderId="0" xfId="5" applyNumberFormat="1" applyFont="1" applyFill="1" applyBorder="1" applyAlignment="1" applyProtection="1">
      <alignment vertical="center" shrinkToFit="1" readingOrder="2"/>
    </xf>
    <xf numFmtId="164" fontId="130" fillId="30" borderId="0" xfId="5" applyNumberFormat="1" applyFont="1" applyFill="1" applyBorder="1" applyAlignment="1" applyProtection="1">
      <alignment horizontal="right" vertical="center" readingOrder="2"/>
    </xf>
    <xf numFmtId="0" fontId="131" fillId="30" borderId="0" xfId="5" applyFont="1" applyFill="1" applyBorder="1" applyAlignment="1" applyProtection="1">
      <alignment horizontal="right" vertical="center" readingOrder="2"/>
    </xf>
    <xf numFmtId="166" fontId="132" fillId="30" borderId="0" xfId="5" applyNumberFormat="1" applyFont="1" applyFill="1" applyBorder="1" applyAlignment="1" applyProtection="1">
      <alignment horizontal="center" vertical="center" readingOrder="1"/>
    </xf>
    <xf numFmtId="166" fontId="132" fillId="30" borderId="0" xfId="5" applyNumberFormat="1" applyFont="1" applyFill="1" applyBorder="1" applyAlignment="1" applyProtection="1">
      <alignment vertical="center" readingOrder="1"/>
    </xf>
    <xf numFmtId="0" fontId="122" fillId="30" borderId="0" xfId="5" applyFont="1" applyFill="1" applyBorder="1" applyAlignment="1" applyProtection="1">
      <alignment vertical="center" readingOrder="2"/>
    </xf>
    <xf numFmtId="0" fontId="116" fillId="30" borderId="0" xfId="0" applyFont="1" applyFill="1" applyBorder="1" applyProtection="1"/>
    <xf numFmtId="0" fontId="116" fillId="30" borderId="0" xfId="0" applyFont="1" applyFill="1" applyBorder="1" applyAlignment="1" applyProtection="1">
      <alignment readingOrder="2"/>
    </xf>
    <xf numFmtId="164" fontId="133" fillId="30" borderId="0" xfId="5" applyNumberFormat="1" applyFont="1" applyFill="1" applyBorder="1" applyAlignment="1" applyProtection="1">
      <alignment horizontal="center" vertical="center" shrinkToFit="1" readingOrder="2"/>
    </xf>
    <xf numFmtId="0" fontId="134" fillId="30" borderId="0" xfId="5" applyFont="1" applyFill="1" applyBorder="1" applyAlignment="1" applyProtection="1">
      <alignment vertical="center" readingOrder="2"/>
    </xf>
    <xf numFmtId="0" fontId="128" fillId="30" borderId="0" xfId="0" applyFont="1" applyFill="1" applyBorder="1" applyAlignment="1" applyProtection="1">
      <alignment horizontal="right" readingOrder="2"/>
    </xf>
    <xf numFmtId="0" fontId="117" fillId="30" borderId="0" xfId="0" applyFont="1" applyFill="1" applyBorder="1" applyAlignment="1" applyProtection="1">
      <alignment readingOrder="2"/>
    </xf>
    <xf numFmtId="166" fontId="135" fillId="30" borderId="0" xfId="5" applyNumberFormat="1" applyFont="1" applyFill="1" applyBorder="1" applyAlignment="1" applyProtection="1">
      <alignment vertical="center" shrinkToFit="1" readingOrder="1"/>
    </xf>
    <xf numFmtId="166" fontId="136" fillId="30" borderId="0" xfId="5" applyNumberFormat="1" applyFont="1" applyFill="1" applyBorder="1" applyAlignment="1" applyProtection="1">
      <alignment vertical="center" readingOrder="1"/>
    </xf>
    <xf numFmtId="0" fontId="63" fillId="0" borderId="0" xfId="0" applyFont="1" applyAlignment="1" applyProtection="1">
      <alignment horizontal="right" readingOrder="2"/>
    </xf>
    <xf numFmtId="2" fontId="72" fillId="10" borderId="35" xfId="5" applyNumberFormat="1" applyFont="1" applyFill="1" applyBorder="1" applyAlignment="1" applyProtection="1">
      <alignment vertical="center" readingOrder="2"/>
    </xf>
    <xf numFmtId="2" fontId="72" fillId="10" borderId="22" xfId="5" applyNumberFormat="1" applyFont="1" applyFill="1" applyBorder="1" applyAlignment="1" applyProtection="1">
      <alignment vertical="center" readingOrder="2"/>
    </xf>
    <xf numFmtId="0" fontId="63" fillId="14" borderId="166" xfId="0" applyFont="1" applyFill="1" applyBorder="1" applyAlignment="1" applyProtection="1">
      <alignment readingOrder="2"/>
    </xf>
    <xf numFmtId="0" fontId="63" fillId="14" borderId="141" xfId="0" applyFont="1" applyFill="1" applyBorder="1" applyAlignment="1" applyProtection="1">
      <alignment readingOrder="2"/>
    </xf>
    <xf numFmtId="0" fontId="63" fillId="14" borderId="142" xfId="0" applyFont="1" applyFill="1" applyBorder="1" applyAlignment="1" applyProtection="1">
      <alignment readingOrder="2"/>
    </xf>
    <xf numFmtId="49" fontId="63" fillId="0" borderId="0" xfId="0" applyNumberFormat="1" applyFont="1" applyAlignment="1" applyProtection="1">
      <alignment horizontal="left"/>
    </xf>
    <xf numFmtId="49" fontId="63" fillId="30" borderId="0" xfId="0" applyNumberFormat="1" applyFont="1" applyFill="1" applyAlignment="1" applyProtection="1"/>
    <xf numFmtId="0" fontId="112" fillId="0" borderId="0" xfId="0" applyFont="1" applyBorder="1" applyAlignment="1" applyProtection="1">
      <alignment vertical="center" wrapText="1" readingOrder="2"/>
    </xf>
    <xf numFmtId="49" fontId="63" fillId="30" borderId="0" xfId="0" applyNumberFormat="1" applyFont="1" applyFill="1" applyBorder="1" applyAlignment="1" applyProtection="1">
      <alignment readingOrder="2"/>
    </xf>
    <xf numFmtId="0" fontId="112" fillId="30" borderId="0" xfId="0" applyFont="1" applyFill="1" applyBorder="1" applyAlignment="1" applyProtection="1">
      <alignment vertical="center" wrapText="1" readingOrder="2"/>
    </xf>
    <xf numFmtId="0" fontId="0" fillId="30" borderId="0" xfId="0" applyFill="1" applyBorder="1" applyAlignment="1" applyProtection="1">
      <alignment readingOrder="2"/>
    </xf>
    <xf numFmtId="0" fontId="5" fillId="0" borderId="0" xfId="0" applyFont="1" applyAlignment="1" applyProtection="1">
      <alignment readingOrder="2"/>
    </xf>
    <xf numFmtId="0" fontId="5" fillId="0" borderId="0" xfId="0" applyFont="1" applyFill="1" applyAlignment="1" applyProtection="1">
      <alignment readingOrder="2"/>
    </xf>
    <xf numFmtId="0" fontId="99" fillId="13" borderId="0" xfId="0" applyFont="1" applyFill="1" applyAlignment="1" applyProtection="1">
      <alignment readingOrder="2"/>
    </xf>
    <xf numFmtId="0" fontId="14" fillId="0" borderId="0" xfId="0" applyFont="1" applyFill="1" applyBorder="1" applyAlignment="1" applyProtection="1">
      <alignment vertical="center" readingOrder="2"/>
    </xf>
    <xf numFmtId="0" fontId="20" fillId="0" borderId="0" xfId="5" applyFont="1" applyFill="1" applyBorder="1" applyAlignment="1" applyProtection="1">
      <alignment vertical="center" readingOrder="2"/>
    </xf>
    <xf numFmtId="49" fontId="63" fillId="0" borderId="0" xfId="0" applyNumberFormat="1" applyFont="1" applyFill="1" applyBorder="1" applyAlignment="1" applyProtection="1">
      <alignment shrinkToFit="1" readingOrder="2"/>
    </xf>
    <xf numFmtId="0" fontId="20" fillId="0" borderId="13" xfId="5" applyFont="1" applyFill="1" applyBorder="1" applyAlignment="1" applyProtection="1">
      <alignment vertical="center" readingOrder="2"/>
    </xf>
    <xf numFmtId="0" fontId="47" fillId="0" borderId="0" xfId="5" applyFont="1" applyFill="1" applyBorder="1" applyAlignment="1" applyProtection="1">
      <alignment vertical="center" wrapText="1" readingOrder="2"/>
    </xf>
    <xf numFmtId="0" fontId="47" fillId="0" borderId="0" xfId="5" applyFont="1" applyFill="1" applyBorder="1" applyAlignment="1" applyProtection="1">
      <alignment vertical="center" readingOrder="2"/>
    </xf>
    <xf numFmtId="0" fontId="42" fillId="0" borderId="0" xfId="5" applyFont="1" applyFill="1" applyBorder="1" applyAlignment="1" applyProtection="1">
      <alignment vertical="center" wrapText="1" readingOrder="2"/>
    </xf>
    <xf numFmtId="0" fontId="42" fillId="0" borderId="0" xfId="5" applyFont="1" applyFill="1" applyBorder="1" applyAlignment="1" applyProtection="1">
      <alignment vertical="center" readingOrder="2"/>
    </xf>
    <xf numFmtId="9" fontId="13" fillId="0" borderId="0" xfId="5" applyNumberFormat="1" applyFont="1" applyFill="1" applyBorder="1" applyAlignment="1" applyProtection="1">
      <alignment vertical="center" shrinkToFit="1" readingOrder="1"/>
    </xf>
    <xf numFmtId="0" fontId="14" fillId="0" borderId="0" xfId="0" applyFont="1" applyFill="1" applyBorder="1" applyAlignment="1"/>
    <xf numFmtId="0" fontId="14" fillId="13" borderId="15" xfId="0" applyFont="1" applyFill="1" applyBorder="1" applyAlignment="1" applyProtection="1">
      <alignment horizontal="center" readingOrder="2"/>
    </xf>
    <xf numFmtId="0" fontId="17" fillId="30" borderId="0" xfId="0" applyFont="1" applyFill="1" applyBorder="1" applyAlignment="1" applyProtection="1">
      <alignment readingOrder="2"/>
    </xf>
    <xf numFmtId="0" fontId="17" fillId="30" borderId="0" xfId="0" applyFont="1" applyFill="1" applyBorder="1" applyAlignment="1" applyProtection="1">
      <alignment horizontal="center" readingOrder="2"/>
    </xf>
    <xf numFmtId="0" fontId="20" fillId="30" borderId="0" xfId="0" applyFont="1" applyFill="1" applyBorder="1" applyAlignment="1" applyProtection="1">
      <alignment vertical="center" readingOrder="2"/>
    </xf>
    <xf numFmtId="0" fontId="20" fillId="30" borderId="0" xfId="0" applyFont="1" applyFill="1" applyBorder="1" applyAlignment="1" applyProtection="1">
      <alignment horizontal="center" vertical="center" readingOrder="2"/>
    </xf>
    <xf numFmtId="0" fontId="14" fillId="30" borderId="0" xfId="0" applyFont="1" applyFill="1" applyBorder="1" applyAlignment="1" applyProtection="1">
      <alignment readingOrder="2"/>
    </xf>
    <xf numFmtId="3" fontId="7" fillId="30" borderId="0" xfId="5" applyNumberFormat="1" applyFont="1" applyFill="1" applyBorder="1" applyAlignment="1" applyProtection="1">
      <alignment horizontal="right" vertical="center" shrinkToFit="1" readingOrder="2"/>
    </xf>
    <xf numFmtId="9" fontId="14" fillId="30" borderId="0" xfId="0" applyNumberFormat="1" applyFont="1" applyFill="1" applyBorder="1" applyAlignment="1" applyProtection="1">
      <alignment readingOrder="2"/>
    </xf>
    <xf numFmtId="166" fontId="14" fillId="30" borderId="0" xfId="0" applyNumberFormat="1" applyFont="1" applyFill="1" applyBorder="1" applyAlignment="1" applyProtection="1">
      <alignment horizontal="center" readingOrder="2"/>
    </xf>
    <xf numFmtId="9" fontId="11" fillId="30" borderId="0" xfId="6" applyFont="1" applyFill="1" applyBorder="1" applyAlignment="1" applyProtection="1">
      <alignment horizontal="center" vertical="center" readingOrder="2"/>
    </xf>
    <xf numFmtId="10" fontId="11" fillId="30" borderId="0" xfId="5" applyNumberFormat="1" applyFont="1" applyFill="1" applyBorder="1" applyAlignment="1" applyProtection="1">
      <alignment horizontal="center" vertical="center" readingOrder="2"/>
    </xf>
    <xf numFmtId="0" fontId="14" fillId="30" borderId="0" xfId="0" applyFont="1" applyFill="1" applyBorder="1" applyAlignment="1" applyProtection="1">
      <alignment horizontal="center" readingOrder="2"/>
    </xf>
    <xf numFmtId="4" fontId="7" fillId="30" borderId="0" xfId="5" applyNumberFormat="1" applyFont="1" applyFill="1" applyBorder="1" applyAlignment="1" applyProtection="1">
      <alignment horizontal="right" vertical="center" readingOrder="2"/>
    </xf>
    <xf numFmtId="0" fontId="15" fillId="0" borderId="1" xfId="5" applyFont="1" applyFill="1" applyBorder="1" applyAlignment="1" applyProtection="1">
      <alignment vertical="center" readingOrder="2"/>
    </xf>
    <xf numFmtId="0" fontId="14" fillId="13" borderId="0" xfId="0" applyFont="1" applyFill="1" applyProtection="1"/>
    <xf numFmtId="0" fontId="48" fillId="13" borderId="19" xfId="4" applyFont="1" applyFill="1" applyBorder="1" applyAlignment="1" applyProtection="1">
      <alignment horizontal="center" vertical="center"/>
    </xf>
    <xf numFmtId="0" fontId="48" fillId="13" borderId="8" xfId="4" applyFont="1" applyFill="1" applyBorder="1" applyAlignment="1" applyProtection="1">
      <alignment horizontal="center" vertical="center"/>
    </xf>
    <xf numFmtId="1" fontId="48" fillId="13" borderId="178" xfId="4" applyNumberFormat="1" applyFont="1" applyFill="1" applyBorder="1" applyAlignment="1" applyProtection="1">
      <alignment horizontal="center" vertical="center"/>
    </xf>
    <xf numFmtId="1" fontId="48" fillId="13" borderId="179" xfId="4" applyNumberFormat="1" applyFont="1" applyFill="1" applyBorder="1" applyAlignment="1" applyProtection="1">
      <alignment horizontal="center" vertical="center"/>
    </xf>
    <xf numFmtId="0" fontId="41" fillId="13" borderId="0" xfId="0" applyFont="1" applyFill="1" applyProtection="1"/>
    <xf numFmtId="0" fontId="14" fillId="13" borderId="0" xfId="0" applyFont="1" applyFill="1" applyAlignment="1">
      <alignment shrinkToFit="1"/>
    </xf>
    <xf numFmtId="0" fontId="41" fillId="0" borderId="0" xfId="5" applyFont="1" applyFill="1" applyBorder="1" applyAlignment="1" applyProtection="1">
      <alignment horizontal="right" vertical="center" readingOrder="2"/>
    </xf>
    <xf numFmtId="164" fontId="33" fillId="0" borderId="0" xfId="5" applyNumberFormat="1" applyFont="1" applyFill="1" applyBorder="1" applyAlignment="1" applyProtection="1">
      <alignment horizontal="right" vertical="center" shrinkToFit="1" readingOrder="1"/>
    </xf>
    <xf numFmtId="164" fontId="15" fillId="0" borderId="0" xfId="5" applyNumberFormat="1" applyFont="1" applyFill="1" applyBorder="1" applyAlignment="1" applyProtection="1">
      <alignment horizontal="right" vertical="center" shrinkToFit="1" readingOrder="1"/>
    </xf>
    <xf numFmtId="0" fontId="14" fillId="0" borderId="0" xfId="0" applyFont="1" applyFill="1" applyBorder="1" applyAlignment="1" applyProtection="1">
      <alignment readingOrder="1"/>
    </xf>
    <xf numFmtId="0" fontId="31" fillId="0" borderId="0" xfId="5" applyFont="1" applyFill="1" applyBorder="1" applyAlignment="1" applyProtection="1">
      <alignment horizontal="center" vertical="center" readingOrder="1"/>
    </xf>
    <xf numFmtId="0" fontId="24" fillId="0" borderId="0" xfId="0" applyFont="1" applyBorder="1" applyAlignment="1">
      <alignment shrinkToFit="1"/>
    </xf>
    <xf numFmtId="0" fontId="96" fillId="3" borderId="1" xfId="5" applyFont="1" applyFill="1" applyBorder="1" applyAlignment="1" applyProtection="1">
      <alignment horizontal="right" vertical="center" readingOrder="1"/>
    </xf>
    <xf numFmtId="0" fontId="45" fillId="3" borderId="1" xfId="5" applyFont="1" applyFill="1" applyBorder="1" applyAlignment="1" applyProtection="1">
      <alignment horizontal="center" vertical="center" readingOrder="1"/>
    </xf>
    <xf numFmtId="0" fontId="96" fillId="3" borderId="10" xfId="5" applyFont="1" applyFill="1" applyBorder="1" applyAlignment="1" applyProtection="1">
      <alignment vertical="center" readingOrder="1"/>
    </xf>
    <xf numFmtId="0" fontId="96" fillId="3" borderId="12" xfId="5" applyFont="1" applyFill="1" applyBorder="1" applyAlignment="1" applyProtection="1">
      <alignment vertical="center" readingOrder="1"/>
    </xf>
    <xf numFmtId="0" fontId="96" fillId="3" borderId="11" xfId="5" applyFont="1" applyFill="1" applyBorder="1" applyAlignment="1" applyProtection="1">
      <alignment vertical="center" readingOrder="1"/>
    </xf>
    <xf numFmtId="164" fontId="95" fillId="0" borderId="0" xfId="5" applyNumberFormat="1" applyFont="1" applyFill="1" applyBorder="1" applyAlignment="1" applyProtection="1">
      <alignment horizontal="right" vertical="center" shrinkToFit="1" readingOrder="1"/>
    </xf>
    <xf numFmtId="0" fontId="45" fillId="0" borderId="0" xfId="5" applyFont="1" applyFill="1" applyBorder="1" applyAlignment="1" applyProtection="1">
      <alignment horizontal="center" readingOrder="1"/>
    </xf>
    <xf numFmtId="0" fontId="96" fillId="0" borderId="0" xfId="5" applyFont="1" applyFill="1" applyBorder="1" applyAlignment="1" applyProtection="1">
      <alignment horizontal="right" vertical="center" readingOrder="1"/>
    </xf>
    <xf numFmtId="0" fontId="96" fillId="0" borderId="0" xfId="5" applyFont="1" applyFill="1" applyBorder="1" applyAlignment="1" applyProtection="1">
      <alignment horizontal="center" vertical="center" readingOrder="1"/>
    </xf>
    <xf numFmtId="164" fontId="95" fillId="0" borderId="0" xfId="5" applyNumberFormat="1" applyFont="1" applyFill="1" applyBorder="1" applyAlignment="1" applyProtection="1">
      <alignment horizontal="center" vertical="center" shrinkToFit="1" readingOrder="1"/>
    </xf>
    <xf numFmtId="0" fontId="96" fillId="0" borderId="0" xfId="5" applyFont="1" applyFill="1" applyBorder="1" applyAlignment="1" applyProtection="1">
      <alignment horizontal="center" readingOrder="1"/>
    </xf>
    <xf numFmtId="164" fontId="98" fillId="0" borderId="0" xfId="5" applyNumberFormat="1" applyFont="1" applyFill="1" applyBorder="1" applyAlignment="1" applyProtection="1">
      <alignment horizontal="right" vertical="center" shrinkToFit="1" readingOrder="1"/>
    </xf>
    <xf numFmtId="0" fontId="44" fillId="0" borderId="10" xfId="5" applyFont="1" applyFill="1" applyBorder="1" applyAlignment="1" applyProtection="1">
      <alignment readingOrder="1"/>
    </xf>
    <xf numFmtId="0" fontId="44" fillId="0" borderId="12" xfId="5" applyFont="1" applyFill="1" applyBorder="1" applyAlignment="1" applyProtection="1">
      <alignment readingOrder="1"/>
    </xf>
    <xf numFmtId="0" fontId="44" fillId="0" borderId="11" xfId="5" applyFont="1" applyFill="1" applyBorder="1" applyAlignment="1" applyProtection="1">
      <alignment readingOrder="1"/>
    </xf>
    <xf numFmtId="164" fontId="95" fillId="0" borderId="0" xfId="5" applyNumberFormat="1" applyFont="1" applyFill="1" applyBorder="1" applyAlignment="1" applyProtection="1">
      <alignment vertical="center" shrinkToFit="1" readingOrder="1"/>
    </xf>
    <xf numFmtId="1" fontId="97" fillId="22" borderId="1" xfId="2" applyNumberFormat="1" applyFont="1" applyFill="1" applyBorder="1" applyAlignment="1" applyProtection="1">
      <alignment horizontal="center" vertical="center" wrapText="1" readingOrder="1"/>
      <protection locked="0"/>
    </xf>
    <xf numFmtId="9" fontId="97" fillId="22" borderId="1" xfId="6" applyFont="1" applyFill="1" applyBorder="1" applyAlignment="1" applyProtection="1">
      <alignment horizontal="center" vertical="center" wrapText="1" readingOrder="1"/>
      <protection locked="0"/>
    </xf>
    <xf numFmtId="9" fontId="22" fillId="22" borderId="1" xfId="6" applyFont="1" applyFill="1" applyBorder="1" applyAlignment="1" applyProtection="1">
      <alignment horizontal="center" vertical="center" wrapText="1" readingOrder="1"/>
      <protection locked="0"/>
    </xf>
    <xf numFmtId="0" fontId="14" fillId="30" borderId="0" xfId="0" applyFont="1" applyFill="1" applyAlignment="1" applyProtection="1">
      <alignment readingOrder="2"/>
    </xf>
    <xf numFmtId="0" fontId="47" fillId="0" borderId="12" xfId="5" applyFont="1" applyFill="1" applyBorder="1" applyAlignment="1" applyProtection="1">
      <alignment vertical="center" readingOrder="2"/>
    </xf>
    <xf numFmtId="0" fontId="47" fillId="0" borderId="11" xfId="5" applyFont="1" applyFill="1" applyBorder="1" applyAlignment="1" applyProtection="1">
      <alignment vertical="center" readingOrder="2"/>
    </xf>
    <xf numFmtId="0" fontId="17" fillId="0" borderId="10" xfId="0" applyFont="1" applyFill="1" applyBorder="1" applyAlignment="1" applyProtection="1">
      <alignment vertical="center" readingOrder="2"/>
    </xf>
    <xf numFmtId="166" fontId="132" fillId="0" borderId="0" xfId="5" applyNumberFormat="1" applyFont="1" applyFill="1" applyBorder="1" applyAlignment="1" applyProtection="1">
      <alignment horizontal="center" vertical="center" readingOrder="2"/>
    </xf>
    <xf numFmtId="166" fontId="132" fillId="0" borderId="0" xfId="5" applyNumberFormat="1" applyFont="1" applyFill="1" applyBorder="1" applyAlignment="1" applyProtection="1">
      <alignment vertical="center" readingOrder="2"/>
    </xf>
    <xf numFmtId="166" fontId="22" fillId="30" borderId="0" xfId="0" applyNumberFormat="1" applyFont="1" applyFill="1" applyBorder="1" applyAlignment="1" applyProtection="1">
      <alignment vertical="center" shrinkToFit="1" readingOrder="1"/>
    </xf>
    <xf numFmtId="0" fontId="44" fillId="0" borderId="1" xfId="5" applyFont="1" applyFill="1" applyBorder="1" applyAlignment="1" applyProtection="1">
      <alignment horizontal="center" vertical="center" readingOrder="2"/>
    </xf>
    <xf numFmtId="0" fontId="45" fillId="0" borderId="1" xfId="5" applyNumberFormat="1" applyFont="1" applyFill="1" applyBorder="1" applyAlignment="1" applyProtection="1">
      <alignment horizontal="right" vertical="center" readingOrder="2"/>
    </xf>
    <xf numFmtId="173" fontId="45" fillId="0" borderId="1" xfId="5" applyNumberFormat="1" applyFont="1" applyFill="1" applyBorder="1" applyAlignment="1" applyProtection="1">
      <alignment horizontal="center" vertical="center" shrinkToFit="1" readingOrder="1"/>
    </xf>
    <xf numFmtId="2" fontId="45" fillId="0" borderId="10" xfId="6" applyNumberFormat="1" applyFont="1" applyFill="1" applyBorder="1" applyAlignment="1" applyProtection="1">
      <alignment vertical="center" shrinkToFit="1" readingOrder="1"/>
    </xf>
    <xf numFmtId="9" fontId="45" fillId="0" borderId="10" xfId="6" applyFont="1" applyFill="1" applyBorder="1" applyAlignment="1" applyProtection="1">
      <alignment vertical="center" shrinkToFit="1" readingOrder="1"/>
    </xf>
    <xf numFmtId="0" fontId="14" fillId="0" borderId="12" xfId="0" applyFont="1" applyFill="1" applyBorder="1" applyAlignment="1" applyProtection="1">
      <alignment vertical="center" readingOrder="2"/>
    </xf>
    <xf numFmtId="0" fontId="44" fillId="0" borderId="12" xfId="5" applyFont="1" applyFill="1" applyBorder="1" applyAlignment="1" applyProtection="1">
      <alignment horizontal="left" vertical="center" wrapText="1" readingOrder="2"/>
    </xf>
    <xf numFmtId="0" fontId="66" fillId="0" borderId="12" xfId="5" applyFont="1" applyFill="1" applyBorder="1" applyAlignment="1" applyProtection="1">
      <alignment vertical="center" shrinkToFit="1" readingOrder="2"/>
    </xf>
    <xf numFmtId="0" fontId="52" fillId="0" borderId="28" xfId="5" applyFont="1" applyFill="1" applyBorder="1" applyAlignment="1" applyProtection="1">
      <alignment vertical="center" shrinkToFit="1" readingOrder="2"/>
    </xf>
    <xf numFmtId="0" fontId="52" fillId="0" borderId="13" xfId="5" applyFont="1" applyFill="1" applyBorder="1" applyAlignment="1" applyProtection="1">
      <alignment vertical="center" shrinkToFit="1" readingOrder="2"/>
    </xf>
    <xf numFmtId="0" fontId="44" fillId="0" borderId="13" xfId="5" applyFont="1" applyFill="1" applyBorder="1" applyAlignment="1" applyProtection="1">
      <alignment readingOrder="2"/>
    </xf>
    <xf numFmtId="0" fontId="38" fillId="0" borderId="10" xfId="0" applyFont="1" applyFill="1" applyBorder="1" applyAlignment="1" applyProtection="1">
      <alignment readingOrder="2"/>
    </xf>
    <xf numFmtId="0" fontId="38" fillId="0" borderId="12" xfId="0" applyFont="1" applyFill="1" applyBorder="1" applyAlignment="1" applyProtection="1">
      <alignment readingOrder="2"/>
    </xf>
    <xf numFmtId="0" fontId="44" fillId="0" borderId="12" xfId="5" applyFont="1" applyFill="1" applyBorder="1" applyAlignment="1" applyProtection="1">
      <alignment readingOrder="2"/>
    </xf>
    <xf numFmtId="0" fontId="44" fillId="0" borderId="11" xfId="5" applyFont="1" applyFill="1" applyBorder="1" applyAlignment="1" applyProtection="1">
      <alignment readingOrder="2"/>
    </xf>
    <xf numFmtId="0" fontId="47" fillId="30" borderId="0" xfId="5" applyFont="1" applyFill="1" applyBorder="1" applyAlignment="1" applyProtection="1">
      <alignment vertical="center" readingOrder="2"/>
    </xf>
    <xf numFmtId="0" fontId="42" fillId="30" borderId="0" xfId="5" applyFont="1" applyFill="1" applyBorder="1" applyAlignment="1" applyProtection="1">
      <alignment vertical="center" readingOrder="2"/>
    </xf>
    <xf numFmtId="0" fontId="4" fillId="0" borderId="0" xfId="5" applyFont="1" applyFill="1" applyBorder="1" applyAlignment="1" applyProtection="1">
      <alignment horizontal="center" vertical="center" wrapText="1" readingOrder="2"/>
    </xf>
    <xf numFmtId="0" fontId="49" fillId="0" borderId="160" xfId="0" applyFont="1" applyFill="1" applyBorder="1" applyAlignment="1" applyProtection="1">
      <alignment vertical="center" readingOrder="2"/>
    </xf>
    <xf numFmtId="0" fontId="33" fillId="0" borderId="0" xfId="5" applyFont="1" applyFill="1" applyBorder="1" applyAlignment="1" applyProtection="1">
      <alignment horizontal="center" vertical="center" readingOrder="2"/>
    </xf>
    <xf numFmtId="0" fontId="32" fillId="0" borderId="0" xfId="5" applyFont="1" applyFill="1" applyBorder="1" applyAlignment="1" applyProtection="1">
      <alignment horizontal="right" vertical="center" readingOrder="2"/>
    </xf>
    <xf numFmtId="0" fontId="11" fillId="0" borderId="0" xfId="0" applyFont="1" applyFill="1" applyAlignment="1" applyProtection="1">
      <alignment readingOrder="2"/>
    </xf>
    <xf numFmtId="0" fontId="17" fillId="0" borderId="28" xfId="0" applyFont="1" applyFill="1" applyBorder="1" applyAlignment="1" applyProtection="1">
      <alignment readingOrder="2"/>
    </xf>
    <xf numFmtId="174" fontId="44" fillId="0" borderId="13" xfId="5" applyNumberFormat="1" applyFont="1" applyFill="1" applyBorder="1" applyAlignment="1" applyProtection="1">
      <alignment vertical="center" shrinkToFit="1" readingOrder="2"/>
    </xf>
    <xf numFmtId="9" fontId="13" fillId="0" borderId="0" xfId="5" applyNumberFormat="1" applyFont="1" applyFill="1" applyBorder="1" applyAlignment="1" applyProtection="1">
      <alignment horizontal="center" vertical="center" shrinkToFit="1" readingOrder="1"/>
    </xf>
    <xf numFmtId="0" fontId="14" fillId="0" borderId="0" xfId="0" applyFont="1" applyFill="1" applyBorder="1"/>
    <xf numFmtId="166" fontId="45" fillId="0" borderId="10" xfId="5" applyNumberFormat="1" applyFont="1" applyFill="1" applyBorder="1" applyAlignment="1" applyProtection="1">
      <alignment horizontal="center" vertical="center" shrinkToFit="1" readingOrder="1"/>
    </xf>
    <xf numFmtId="166" fontId="45" fillId="0" borderId="12" xfId="5" applyNumberFormat="1" applyFont="1" applyFill="1" applyBorder="1" applyAlignment="1" applyProtection="1">
      <alignment horizontal="center" vertical="center" shrinkToFit="1" readingOrder="1"/>
    </xf>
    <xf numFmtId="166" fontId="45" fillId="0" borderId="11" xfId="5" applyNumberFormat="1" applyFont="1" applyFill="1" applyBorder="1" applyAlignment="1" applyProtection="1">
      <alignment horizontal="center" vertical="center" shrinkToFit="1" readingOrder="1"/>
    </xf>
    <xf numFmtId="166" fontId="107" fillId="0" borderId="10" xfId="5" applyNumberFormat="1" applyFont="1" applyFill="1" applyBorder="1" applyAlignment="1" applyProtection="1">
      <alignment horizontal="center" vertical="center" shrinkToFit="1" readingOrder="1"/>
    </xf>
    <xf numFmtId="166" fontId="107" fillId="0" borderId="12" xfId="5" applyNumberFormat="1" applyFont="1" applyFill="1" applyBorder="1" applyAlignment="1" applyProtection="1">
      <alignment horizontal="center" vertical="center" shrinkToFit="1" readingOrder="1"/>
    </xf>
    <xf numFmtId="166" fontId="107" fillId="0" borderId="11" xfId="5" applyNumberFormat="1" applyFont="1" applyFill="1" applyBorder="1" applyAlignment="1" applyProtection="1">
      <alignment horizontal="center" vertical="center" shrinkToFit="1" readingOrder="1"/>
    </xf>
    <xf numFmtId="0" fontId="84" fillId="0" borderId="46" xfId="0" applyFont="1" applyBorder="1" applyAlignment="1" applyProtection="1">
      <alignment horizontal="center" readingOrder="2"/>
    </xf>
    <xf numFmtId="0" fontId="84" fillId="0" borderId="47" xfId="0" applyFont="1" applyBorder="1" applyAlignment="1" applyProtection="1">
      <alignment horizontal="center" readingOrder="2"/>
    </xf>
    <xf numFmtId="0" fontId="84" fillId="0" borderId="48" xfId="0" applyFont="1" applyBorder="1" applyAlignment="1" applyProtection="1">
      <alignment horizontal="center" readingOrder="2"/>
    </xf>
    <xf numFmtId="0" fontId="44" fillId="0" borderId="10" xfId="5" applyFont="1" applyFill="1" applyBorder="1" applyAlignment="1" applyProtection="1">
      <alignment horizontal="center" vertical="center" readingOrder="2"/>
    </xf>
    <xf numFmtId="0" fontId="44" fillId="0" borderId="12" xfId="5" applyFont="1" applyFill="1" applyBorder="1" applyAlignment="1" applyProtection="1">
      <alignment horizontal="center" vertical="center" readingOrder="2"/>
    </xf>
    <xf numFmtId="0" fontId="44" fillId="0" borderId="11" xfId="5" applyFont="1" applyFill="1" applyBorder="1" applyAlignment="1" applyProtection="1">
      <alignment horizontal="center" vertical="center" readingOrder="2"/>
    </xf>
    <xf numFmtId="166" fontId="45" fillId="0" borderId="50" xfId="5" applyNumberFormat="1" applyFont="1" applyFill="1" applyBorder="1" applyAlignment="1" applyProtection="1">
      <alignment horizontal="center" vertical="center" shrinkToFit="1" readingOrder="1"/>
    </xf>
    <xf numFmtId="166" fontId="45" fillId="0" borderId="28" xfId="5" applyNumberFormat="1" applyFont="1" applyFill="1" applyBorder="1" applyAlignment="1" applyProtection="1">
      <alignment horizontal="center" vertical="center" shrinkToFit="1" readingOrder="1"/>
    </xf>
    <xf numFmtId="166" fontId="45" fillId="0" borderId="29" xfId="5" applyNumberFormat="1" applyFont="1" applyFill="1" applyBorder="1" applyAlignment="1" applyProtection="1">
      <alignment horizontal="center" vertical="center" shrinkToFit="1" readingOrder="1"/>
    </xf>
    <xf numFmtId="0" fontId="95" fillId="14" borderId="10" xfId="0" applyFont="1" applyFill="1" applyBorder="1" applyAlignment="1" applyProtection="1">
      <alignment horizontal="center" vertical="center" wrapText="1"/>
    </xf>
    <xf numFmtId="0" fontId="95" fillId="14" borderId="12" xfId="0" applyFont="1" applyFill="1" applyBorder="1" applyAlignment="1" applyProtection="1">
      <alignment horizontal="center" vertical="center" wrapText="1"/>
    </xf>
    <xf numFmtId="0" fontId="95" fillId="14" borderId="11"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readingOrder="2"/>
    </xf>
    <xf numFmtId="0" fontId="13" fillId="0" borderId="51" xfId="0" applyFont="1" applyFill="1" applyBorder="1" applyAlignment="1" applyProtection="1">
      <alignment horizontal="center" vertical="center" wrapText="1" readingOrder="2"/>
    </xf>
    <xf numFmtId="0" fontId="13" fillId="0" borderId="15" xfId="0" applyFont="1" applyFill="1" applyBorder="1" applyAlignment="1" applyProtection="1">
      <alignment horizontal="center" vertical="center" wrapText="1" readingOrder="2"/>
    </xf>
    <xf numFmtId="0" fontId="21" fillId="0" borderId="14" xfId="5" applyFont="1" applyFill="1" applyBorder="1" applyAlignment="1" applyProtection="1">
      <alignment horizontal="center" vertical="center" readingOrder="2"/>
    </xf>
    <xf numFmtId="0" fontId="21" fillId="0" borderId="51" xfId="5" applyFont="1" applyFill="1" applyBorder="1" applyAlignment="1" applyProtection="1">
      <alignment horizontal="center" vertical="center" readingOrder="2"/>
    </xf>
    <xf numFmtId="0" fontId="21" fillId="0" borderId="15" xfId="5" applyFont="1" applyFill="1" applyBorder="1" applyAlignment="1" applyProtection="1">
      <alignment horizontal="center" vertical="center" readingOrder="2"/>
    </xf>
    <xf numFmtId="43" fontId="45" fillId="0" borderId="10" xfId="1" applyFont="1" applyFill="1" applyBorder="1" applyAlignment="1" applyProtection="1">
      <alignment horizontal="left" vertical="justify" indent="1" shrinkToFit="1" readingOrder="2"/>
    </xf>
    <xf numFmtId="43" fontId="45" fillId="0" borderId="12" xfId="1" applyFont="1" applyFill="1" applyBorder="1" applyAlignment="1" applyProtection="1">
      <alignment horizontal="left" vertical="justify" indent="1" shrinkToFit="1" readingOrder="2"/>
    </xf>
    <xf numFmtId="43" fontId="45" fillId="0" borderId="11" xfId="1" applyFont="1" applyFill="1" applyBorder="1" applyAlignment="1" applyProtection="1">
      <alignment horizontal="left" vertical="justify" indent="1" shrinkToFit="1" readingOrder="2"/>
    </xf>
    <xf numFmtId="0" fontId="101" fillId="14" borderId="10" xfId="5" applyFont="1" applyFill="1" applyBorder="1" applyAlignment="1" applyProtection="1">
      <alignment horizontal="center" vertical="top" wrapText="1" shrinkToFit="1" readingOrder="2"/>
    </xf>
    <xf numFmtId="0" fontId="101" fillId="14" borderId="12" xfId="5" applyFont="1" applyFill="1" applyBorder="1" applyAlignment="1" applyProtection="1">
      <alignment horizontal="center" vertical="top" wrapText="1" shrinkToFit="1" readingOrder="2"/>
    </xf>
    <xf numFmtId="0" fontId="101" fillId="14" borderId="11" xfId="5" applyFont="1" applyFill="1" applyBorder="1" applyAlignment="1" applyProtection="1">
      <alignment horizontal="center" vertical="top" wrapText="1" shrinkToFit="1" readingOrder="2"/>
    </xf>
    <xf numFmtId="10" fontId="44" fillId="0" borderId="1" xfId="5" applyNumberFormat="1" applyFont="1" applyFill="1" applyBorder="1" applyAlignment="1" applyProtection="1">
      <alignment horizontal="right" vertical="center" shrinkToFit="1" readingOrder="1"/>
    </xf>
    <xf numFmtId="166" fontId="45" fillId="0" borderId="1" xfId="0" applyNumberFormat="1" applyFont="1" applyFill="1" applyBorder="1" applyAlignment="1" applyProtection="1">
      <alignment vertical="center" shrinkToFit="1" readingOrder="1"/>
    </xf>
    <xf numFmtId="4" fontId="45" fillId="0" borderId="1" xfId="5" applyNumberFormat="1" applyFont="1" applyFill="1" applyBorder="1" applyAlignment="1" applyProtection="1">
      <alignment shrinkToFit="1" readingOrder="2"/>
    </xf>
    <xf numFmtId="166" fontId="45" fillId="0" borderId="1" xfId="5" applyNumberFormat="1" applyFont="1" applyFill="1" applyBorder="1" applyAlignment="1" applyProtection="1">
      <alignment horizontal="right" vertical="center" shrinkToFit="1" readingOrder="1"/>
    </xf>
    <xf numFmtId="0" fontId="5" fillId="0" borderId="1" xfId="0" applyFont="1" applyFill="1" applyBorder="1"/>
    <xf numFmtId="164" fontId="95" fillId="3" borderId="50" xfId="5" applyNumberFormat="1" applyFont="1" applyFill="1" applyBorder="1" applyAlignment="1" applyProtection="1">
      <alignment horizontal="right" vertical="center" shrinkToFit="1" readingOrder="1"/>
    </xf>
    <xf numFmtId="164" fontId="95" fillId="3" borderId="28" xfId="5" applyNumberFormat="1" applyFont="1" applyFill="1" applyBorder="1" applyAlignment="1" applyProtection="1">
      <alignment horizontal="right" vertical="center" shrinkToFit="1" readingOrder="1"/>
    </xf>
    <xf numFmtId="164" fontId="95" fillId="3" borderId="29" xfId="5" applyNumberFormat="1" applyFont="1" applyFill="1" applyBorder="1" applyAlignment="1" applyProtection="1">
      <alignment horizontal="right" vertical="center" shrinkToFit="1" readingOrder="1"/>
    </xf>
    <xf numFmtId="164" fontId="95" fillId="3" borderId="49" xfId="5" applyNumberFormat="1" applyFont="1" applyFill="1" applyBorder="1" applyAlignment="1" applyProtection="1">
      <alignment horizontal="right" vertical="center" shrinkToFit="1" readingOrder="1"/>
    </xf>
    <xf numFmtId="164" fontId="95" fillId="3" borderId="13" xfId="5" applyNumberFormat="1" applyFont="1" applyFill="1" applyBorder="1" applyAlignment="1" applyProtection="1">
      <alignment horizontal="right" vertical="center" shrinkToFit="1" readingOrder="1"/>
    </xf>
    <xf numFmtId="164" fontId="95" fillId="3" borderId="22" xfId="5" applyNumberFormat="1" applyFont="1" applyFill="1" applyBorder="1" applyAlignment="1" applyProtection="1">
      <alignment horizontal="right" vertical="center" shrinkToFit="1" readingOrder="1"/>
    </xf>
    <xf numFmtId="164" fontId="98" fillId="14" borderId="50" xfId="5" applyNumberFormat="1" applyFont="1" applyFill="1" applyBorder="1" applyAlignment="1" applyProtection="1">
      <alignment horizontal="center" vertical="center" shrinkToFit="1" readingOrder="1"/>
    </xf>
    <xf numFmtId="164" fontId="98" fillId="14" borderId="28" xfId="5" applyNumberFormat="1" applyFont="1" applyFill="1" applyBorder="1" applyAlignment="1" applyProtection="1">
      <alignment horizontal="center" vertical="center" shrinkToFit="1" readingOrder="1"/>
    </xf>
    <xf numFmtId="164" fontId="98" fillId="14" borderId="29" xfId="5" applyNumberFormat="1" applyFont="1" applyFill="1" applyBorder="1" applyAlignment="1" applyProtection="1">
      <alignment horizontal="center" vertical="center" shrinkToFit="1" readingOrder="1"/>
    </xf>
    <xf numFmtId="164" fontId="98" fillId="14" borderId="49" xfId="5" applyNumberFormat="1" applyFont="1" applyFill="1" applyBorder="1" applyAlignment="1" applyProtection="1">
      <alignment horizontal="center" vertical="center" shrinkToFit="1" readingOrder="1"/>
    </xf>
    <xf numFmtId="164" fontId="98" fillId="14" borderId="13" xfId="5" applyNumberFormat="1" applyFont="1" applyFill="1" applyBorder="1" applyAlignment="1" applyProtection="1">
      <alignment horizontal="center" vertical="center" shrinkToFit="1" readingOrder="1"/>
    </xf>
    <xf numFmtId="164" fontId="98" fillId="14" borderId="22" xfId="5" applyNumberFormat="1" applyFont="1" applyFill="1" applyBorder="1" applyAlignment="1" applyProtection="1">
      <alignment horizontal="center" vertical="center" shrinkToFit="1" readingOrder="1"/>
    </xf>
    <xf numFmtId="0" fontId="47" fillId="0" borderId="10" xfId="5" applyFont="1" applyFill="1" applyBorder="1" applyAlignment="1" applyProtection="1">
      <alignment horizontal="center" vertical="center" readingOrder="2"/>
    </xf>
    <xf numFmtId="0" fontId="47" fillId="0" borderId="12" xfId="5" applyFont="1" applyFill="1" applyBorder="1" applyAlignment="1" applyProtection="1">
      <alignment horizontal="center" vertical="center" readingOrder="2"/>
    </xf>
    <xf numFmtId="0" fontId="47" fillId="0" borderId="11" xfId="5" applyFont="1" applyFill="1" applyBorder="1" applyAlignment="1" applyProtection="1">
      <alignment horizontal="center" vertical="center" readingOrder="2"/>
    </xf>
    <xf numFmtId="0" fontId="59" fillId="0" borderId="10" xfId="5" applyFont="1" applyFill="1" applyBorder="1" applyAlignment="1" applyProtection="1">
      <alignment horizontal="center" vertical="center" readingOrder="2"/>
    </xf>
    <xf numFmtId="0" fontId="59" fillId="0" borderId="12" xfId="5" applyFont="1" applyFill="1" applyBorder="1" applyAlignment="1" applyProtection="1">
      <alignment horizontal="center" vertical="center" readingOrder="2"/>
    </xf>
    <xf numFmtId="0" fontId="59" fillId="0" borderId="11" xfId="5" applyFont="1" applyFill="1" applyBorder="1" applyAlignment="1" applyProtection="1">
      <alignment horizontal="center" vertical="center" readingOrder="2"/>
    </xf>
    <xf numFmtId="166" fontId="87" fillId="19" borderId="10" xfId="5" applyNumberFormat="1" applyFont="1" applyFill="1" applyBorder="1" applyAlignment="1" applyProtection="1">
      <alignment horizontal="center" vertical="center" wrapText="1" shrinkToFit="1" readingOrder="1"/>
    </xf>
    <xf numFmtId="166" fontId="87" fillId="19" borderId="12" xfId="5" applyNumberFormat="1" applyFont="1" applyFill="1" applyBorder="1" applyAlignment="1" applyProtection="1">
      <alignment horizontal="center" vertical="center" wrapText="1" shrinkToFit="1" readingOrder="1"/>
    </xf>
    <xf numFmtId="166" fontId="87" fillId="19" borderId="11" xfId="5" applyNumberFormat="1" applyFont="1" applyFill="1" applyBorder="1" applyAlignment="1" applyProtection="1">
      <alignment horizontal="center" vertical="center" wrapText="1" shrinkToFit="1" readingOrder="1"/>
    </xf>
    <xf numFmtId="0" fontId="44" fillId="3" borderId="10" xfId="5" applyFont="1" applyFill="1" applyBorder="1" applyAlignment="1" applyProtection="1">
      <alignment horizontal="center" vertical="center" wrapText="1" readingOrder="2"/>
    </xf>
    <xf numFmtId="0" fontId="44" fillId="3" borderId="12" xfId="5" applyFont="1" applyFill="1" applyBorder="1" applyAlignment="1" applyProtection="1">
      <alignment horizontal="center" vertical="center" wrapText="1" readingOrder="2"/>
    </xf>
    <xf numFmtId="0" fontId="44" fillId="3" borderId="11" xfId="5" applyFont="1" applyFill="1" applyBorder="1" applyAlignment="1" applyProtection="1">
      <alignment horizontal="center" vertical="center" wrapText="1" readingOrder="2"/>
    </xf>
    <xf numFmtId="2" fontId="44" fillId="0" borderId="1" xfId="5" applyNumberFormat="1" applyFont="1" applyFill="1" applyBorder="1" applyAlignment="1" applyProtection="1">
      <alignment horizontal="center" vertical="center" shrinkToFit="1" readingOrder="1"/>
    </xf>
    <xf numFmtId="164" fontId="107" fillId="0" borderId="10" xfId="5" applyNumberFormat="1" applyFont="1" applyFill="1" applyBorder="1" applyAlignment="1" applyProtection="1">
      <alignment horizontal="center" vertical="center" shrinkToFit="1" readingOrder="1"/>
    </xf>
    <xf numFmtId="164" fontId="107" fillId="0" borderId="11" xfId="5" applyNumberFormat="1" applyFont="1" applyFill="1" applyBorder="1" applyAlignment="1" applyProtection="1">
      <alignment horizontal="center" vertical="center" shrinkToFit="1" readingOrder="1"/>
    </xf>
    <xf numFmtId="0" fontId="44" fillId="0" borderId="1" xfId="5" applyFont="1" applyFill="1" applyBorder="1" applyAlignment="1" applyProtection="1">
      <alignment horizontal="center" vertical="center" shrinkToFit="1" readingOrder="2"/>
    </xf>
    <xf numFmtId="0" fontId="47" fillId="30" borderId="1" xfId="5" applyFont="1" applyFill="1" applyBorder="1" applyAlignment="1" applyProtection="1">
      <alignment horizontal="center" vertical="center" readingOrder="2"/>
    </xf>
    <xf numFmtId="0" fontId="13" fillId="0" borderId="28" xfId="0" applyFont="1" applyFill="1" applyBorder="1" applyAlignment="1" applyProtection="1">
      <alignment horizontal="center" vertical="center" wrapText="1" readingOrder="2"/>
    </xf>
    <xf numFmtId="0" fontId="13" fillId="0" borderId="29" xfId="0" applyFont="1" applyFill="1" applyBorder="1" applyAlignment="1" applyProtection="1">
      <alignment horizontal="center" vertical="center" wrapText="1" readingOrder="2"/>
    </xf>
    <xf numFmtId="0" fontId="13" fillId="0" borderId="0" xfId="0" applyFont="1" applyFill="1" applyBorder="1" applyAlignment="1" applyProtection="1">
      <alignment horizontal="center" vertical="center" wrapText="1" readingOrder="2"/>
    </xf>
    <xf numFmtId="0" fontId="13" fillId="0" borderId="8" xfId="0" applyFont="1" applyFill="1" applyBorder="1" applyAlignment="1" applyProtection="1">
      <alignment horizontal="center" vertical="center" wrapText="1" readingOrder="2"/>
    </xf>
    <xf numFmtId="0" fontId="13" fillId="0" borderId="13" xfId="0" applyFont="1" applyFill="1" applyBorder="1" applyAlignment="1" applyProtection="1">
      <alignment horizontal="center" vertical="center" wrapText="1" readingOrder="2"/>
    </xf>
    <xf numFmtId="0" fontId="13" fillId="0" borderId="22" xfId="0" applyFont="1" applyFill="1" applyBorder="1" applyAlignment="1" applyProtection="1">
      <alignment horizontal="center" vertical="center" wrapText="1" readingOrder="2"/>
    </xf>
    <xf numFmtId="166" fontId="45" fillId="0" borderId="49" xfId="5" applyNumberFormat="1" applyFont="1" applyFill="1" applyBorder="1" applyAlignment="1" applyProtection="1">
      <alignment horizontal="center" vertical="center" shrinkToFit="1" readingOrder="1"/>
    </xf>
    <xf numFmtId="166" fontId="45" fillId="0" borderId="13" xfId="5" applyNumberFormat="1" applyFont="1" applyFill="1" applyBorder="1" applyAlignment="1" applyProtection="1">
      <alignment horizontal="center" vertical="center" shrinkToFit="1" readingOrder="1"/>
    </xf>
    <xf numFmtId="166" fontId="45" fillId="0" borderId="22" xfId="5" applyNumberFormat="1" applyFont="1" applyFill="1" applyBorder="1" applyAlignment="1" applyProtection="1">
      <alignment horizontal="center" vertical="center" shrinkToFit="1" readingOrder="1"/>
    </xf>
    <xf numFmtId="0" fontId="44" fillId="0" borderId="10" xfId="0" applyFont="1" applyFill="1" applyBorder="1" applyAlignment="1" applyProtection="1">
      <alignment horizontal="center" vertical="center"/>
    </xf>
    <xf numFmtId="0" fontId="44" fillId="0" borderId="12"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44" fillId="0" borderId="1" xfId="5" applyFont="1" applyFill="1" applyBorder="1" applyAlignment="1" applyProtection="1">
      <alignment horizontal="center" vertical="top" shrinkToFit="1" readingOrder="2"/>
    </xf>
    <xf numFmtId="166" fontId="45" fillId="0" borderId="1" xfId="5" applyNumberFormat="1" applyFont="1" applyFill="1" applyBorder="1" applyAlignment="1" applyProtection="1">
      <alignment vertical="center" shrinkToFit="1" readingOrder="1"/>
    </xf>
    <xf numFmtId="164" fontId="107" fillId="0" borderId="12" xfId="5" applyNumberFormat="1" applyFont="1" applyFill="1" applyBorder="1" applyAlignment="1" applyProtection="1">
      <alignment horizontal="center" vertical="center" shrinkToFit="1" readingOrder="1"/>
    </xf>
    <xf numFmtId="164" fontId="45" fillId="0" borderId="1" xfId="5" applyNumberFormat="1" applyFont="1" applyFill="1" applyBorder="1" applyAlignment="1" applyProtection="1">
      <alignment horizontal="center" vertical="center" shrinkToFit="1" readingOrder="1"/>
    </xf>
    <xf numFmtId="10" fontId="45" fillId="0" borderId="1" xfId="5" applyNumberFormat="1" applyFont="1" applyFill="1" applyBorder="1" applyAlignment="1" applyProtection="1">
      <alignment horizontal="center" vertical="center" shrinkToFit="1" readingOrder="1"/>
    </xf>
    <xf numFmtId="4" fontId="45" fillId="0" borderId="1" xfId="5" applyNumberFormat="1" applyFont="1" applyFill="1" applyBorder="1" applyAlignment="1" applyProtection="1">
      <alignment horizontal="center" vertical="center" shrinkToFit="1" readingOrder="1"/>
    </xf>
    <xf numFmtId="164" fontId="63" fillId="31" borderId="10" xfId="5" applyNumberFormat="1" applyFont="1" applyFill="1" applyBorder="1" applyAlignment="1" applyProtection="1">
      <alignment horizontal="center" vertical="center" wrapText="1" shrinkToFit="1" readingOrder="1"/>
    </xf>
    <xf numFmtId="164" fontId="63" fillId="31" borderId="12" xfId="5" applyNumberFormat="1" applyFont="1" applyFill="1" applyBorder="1" applyAlignment="1" applyProtection="1">
      <alignment horizontal="center" vertical="center" wrapText="1" shrinkToFit="1" readingOrder="1"/>
    </xf>
    <xf numFmtId="164" fontId="63" fillId="31" borderId="11" xfId="5" applyNumberFormat="1" applyFont="1" applyFill="1" applyBorder="1" applyAlignment="1" applyProtection="1">
      <alignment horizontal="center" vertical="center" wrapText="1" shrinkToFit="1" readingOrder="1"/>
    </xf>
    <xf numFmtId="10" fontId="100" fillId="8" borderId="10" xfId="5" applyNumberFormat="1" applyFont="1" applyFill="1" applyBorder="1" applyAlignment="1" applyProtection="1">
      <alignment horizontal="center" vertical="center" shrinkToFit="1" readingOrder="1"/>
      <protection locked="0"/>
    </xf>
    <xf numFmtId="10" fontId="100" fillId="8" borderId="12" xfId="5" applyNumberFormat="1" applyFont="1" applyFill="1" applyBorder="1" applyAlignment="1" applyProtection="1">
      <alignment horizontal="center" vertical="center" shrinkToFit="1" readingOrder="1"/>
      <protection locked="0"/>
    </xf>
    <xf numFmtId="10" fontId="100" fillId="8" borderId="11" xfId="5" applyNumberFormat="1" applyFont="1" applyFill="1" applyBorder="1" applyAlignment="1" applyProtection="1">
      <alignment horizontal="center" vertical="center" shrinkToFit="1" readingOrder="1"/>
      <protection locked="0"/>
    </xf>
    <xf numFmtId="164" fontId="63" fillId="14" borderId="10" xfId="5" applyNumberFormat="1" applyFont="1" applyFill="1" applyBorder="1" applyAlignment="1" applyProtection="1">
      <alignment horizontal="center" vertical="center" shrinkToFit="1" readingOrder="1"/>
    </xf>
    <xf numFmtId="164" fontId="63" fillId="14" borderId="12" xfId="5" applyNumberFormat="1" applyFont="1" applyFill="1" applyBorder="1" applyAlignment="1" applyProtection="1">
      <alignment horizontal="center" vertical="center" shrinkToFit="1" readingOrder="1"/>
    </xf>
    <xf numFmtId="164" fontId="63" fillId="14" borderId="11" xfId="5" applyNumberFormat="1" applyFont="1" applyFill="1" applyBorder="1" applyAlignment="1" applyProtection="1">
      <alignment horizontal="center" vertical="center" shrinkToFit="1" readingOrder="1"/>
    </xf>
    <xf numFmtId="0" fontId="112" fillId="0" borderId="180" xfId="0" applyFont="1" applyBorder="1" applyAlignment="1" applyProtection="1">
      <alignment horizontal="right" vertical="center" readingOrder="2"/>
    </xf>
    <xf numFmtId="0" fontId="112" fillId="0" borderId="0" xfId="0" applyFont="1" applyBorder="1" applyAlignment="1" applyProtection="1">
      <alignment horizontal="right" vertical="center" readingOrder="2"/>
    </xf>
    <xf numFmtId="0" fontId="101" fillId="14" borderId="1" xfId="5" applyFont="1" applyFill="1" applyBorder="1" applyAlignment="1" applyProtection="1">
      <alignment horizontal="center" vertical="top" wrapText="1" shrinkToFit="1" readingOrder="2"/>
    </xf>
    <xf numFmtId="0" fontId="48" fillId="14" borderId="1" xfId="5" applyFont="1" applyFill="1" applyBorder="1" applyAlignment="1" applyProtection="1">
      <alignment horizontal="center" vertical="top" wrapText="1" shrinkToFit="1" readingOrder="2"/>
    </xf>
    <xf numFmtId="0" fontId="98" fillId="3" borderId="1" xfId="5" applyFont="1" applyFill="1" applyBorder="1" applyAlignment="1" applyProtection="1">
      <alignment horizontal="center" vertical="center" shrinkToFit="1" readingOrder="2"/>
    </xf>
    <xf numFmtId="0" fontId="116" fillId="30" borderId="0" xfId="0" applyFont="1" applyFill="1" applyBorder="1" applyAlignment="1" applyProtection="1">
      <alignment horizontal="center" readingOrder="2"/>
    </xf>
    <xf numFmtId="0" fontId="116" fillId="0" borderId="0" xfId="0" applyFont="1" applyBorder="1" applyAlignment="1" applyProtection="1">
      <alignment horizontal="center" readingOrder="2"/>
    </xf>
    <xf numFmtId="164" fontId="63" fillId="22" borderId="10" xfId="5" applyNumberFormat="1" applyFont="1" applyFill="1" applyBorder="1" applyAlignment="1" applyProtection="1">
      <alignment horizontal="center" vertical="center" shrinkToFit="1" readingOrder="1"/>
      <protection locked="0"/>
    </xf>
    <xf numFmtId="164" fontId="63" fillId="22" borderId="12" xfId="5" applyNumberFormat="1" applyFont="1" applyFill="1" applyBorder="1" applyAlignment="1" applyProtection="1">
      <alignment horizontal="center" vertical="center" shrinkToFit="1" readingOrder="1"/>
      <protection locked="0"/>
    </xf>
    <xf numFmtId="164" fontId="63" fillId="22" borderId="11" xfId="5" applyNumberFormat="1" applyFont="1" applyFill="1" applyBorder="1" applyAlignment="1" applyProtection="1">
      <alignment horizontal="center" vertical="center" shrinkToFit="1" readingOrder="1"/>
      <protection locked="0"/>
    </xf>
    <xf numFmtId="2" fontId="52" fillId="0" borderId="177" xfId="0" applyNumberFormat="1" applyFont="1" applyFill="1" applyBorder="1" applyAlignment="1" applyProtection="1">
      <alignment horizontal="left" readingOrder="1"/>
    </xf>
    <xf numFmtId="2" fontId="52" fillId="0" borderId="173" xfId="0" applyNumberFormat="1" applyFont="1" applyFill="1" applyBorder="1" applyAlignment="1" applyProtection="1">
      <alignment horizontal="left" readingOrder="1"/>
    </xf>
    <xf numFmtId="173" fontId="45" fillId="0" borderId="1" xfId="5" applyNumberFormat="1" applyFont="1" applyFill="1" applyBorder="1" applyAlignment="1" applyProtection="1">
      <alignment horizontal="center" vertical="center" shrinkToFit="1" readingOrder="1"/>
    </xf>
    <xf numFmtId="0" fontId="63" fillId="0" borderId="177" xfId="0" applyFont="1" applyFill="1" applyBorder="1" applyAlignment="1" applyProtection="1">
      <alignment horizontal="center" shrinkToFit="1" readingOrder="2"/>
    </xf>
    <xf numFmtId="0" fontId="63" fillId="0" borderId="173" xfId="0" applyFont="1" applyFill="1" applyBorder="1" applyAlignment="1" applyProtection="1">
      <alignment horizontal="center" shrinkToFit="1" readingOrder="2"/>
    </xf>
    <xf numFmtId="0" fontId="63" fillId="0" borderId="174" xfId="0" applyFont="1" applyFill="1" applyBorder="1" applyAlignment="1" applyProtection="1">
      <alignment horizontal="center" shrinkToFit="1" readingOrder="2"/>
    </xf>
    <xf numFmtId="0" fontId="23" fillId="0" borderId="175" xfId="0" applyFont="1" applyFill="1" applyBorder="1" applyAlignment="1" applyProtection="1">
      <alignment readingOrder="2"/>
    </xf>
    <xf numFmtId="164" fontId="95" fillId="3" borderId="10" xfId="5" applyNumberFormat="1" applyFont="1" applyFill="1" applyBorder="1" applyAlignment="1" applyProtection="1">
      <alignment horizontal="right" vertical="center" shrinkToFit="1" readingOrder="1"/>
    </xf>
    <xf numFmtId="164" fontId="95" fillId="3" borderId="12" xfId="5" applyNumberFormat="1" applyFont="1" applyFill="1" applyBorder="1" applyAlignment="1" applyProtection="1">
      <alignment horizontal="right" vertical="center" shrinkToFit="1" readingOrder="1"/>
    </xf>
    <xf numFmtId="164" fontId="95" fillId="3" borderId="11" xfId="5" applyNumberFormat="1" applyFont="1" applyFill="1" applyBorder="1" applyAlignment="1" applyProtection="1">
      <alignment horizontal="right" vertical="center" shrinkToFit="1" readingOrder="1"/>
    </xf>
    <xf numFmtId="0" fontId="83" fillId="8" borderId="52" xfId="0" applyFont="1" applyFill="1" applyBorder="1" applyAlignment="1" applyProtection="1">
      <alignment horizontal="right" shrinkToFit="1" readingOrder="2"/>
      <protection locked="0"/>
    </xf>
    <xf numFmtId="0" fontId="83" fillId="8" borderId="41" xfId="0" applyFont="1" applyFill="1" applyBorder="1" applyAlignment="1" applyProtection="1">
      <alignment horizontal="right" shrinkToFit="1" readingOrder="2"/>
      <protection locked="0"/>
    </xf>
    <xf numFmtId="0" fontId="83" fillId="8" borderId="53" xfId="0" applyFont="1" applyFill="1" applyBorder="1" applyAlignment="1" applyProtection="1">
      <alignment horizontal="right" shrinkToFit="1" readingOrder="2"/>
      <protection locked="0"/>
    </xf>
    <xf numFmtId="49" fontId="22" fillId="0" borderId="181" xfId="0" applyNumberFormat="1" applyFont="1" applyFill="1" applyBorder="1" applyAlignment="1">
      <alignment horizontal="center" shrinkToFit="1" readingOrder="2"/>
    </xf>
    <xf numFmtId="164" fontId="61" fillId="3" borderId="1" xfId="5" applyNumberFormat="1" applyFont="1" applyFill="1" applyBorder="1" applyAlignment="1" applyProtection="1">
      <alignment horizontal="center" vertical="center" shrinkToFit="1" readingOrder="2"/>
    </xf>
    <xf numFmtId="0" fontId="63" fillId="0" borderId="177" xfId="0" applyFont="1" applyFill="1" applyBorder="1" applyAlignment="1" applyProtection="1">
      <alignment horizontal="right" readingOrder="2"/>
    </xf>
    <xf numFmtId="0" fontId="63" fillId="0" borderId="173" xfId="0" applyFont="1" applyFill="1" applyBorder="1" applyAlignment="1" applyProtection="1">
      <alignment horizontal="right" readingOrder="2"/>
    </xf>
    <xf numFmtId="0" fontId="63" fillId="0" borderId="174" xfId="0" applyFont="1" applyFill="1" applyBorder="1" applyAlignment="1" applyProtection="1">
      <alignment horizontal="right" readingOrder="2"/>
    </xf>
    <xf numFmtId="0" fontId="101" fillId="3" borderId="1" xfId="5" applyFont="1" applyFill="1" applyBorder="1" applyAlignment="1" applyProtection="1">
      <alignment horizontal="right" vertical="center" readingOrder="2"/>
    </xf>
    <xf numFmtId="0" fontId="102" fillId="3" borderId="10" xfId="5" applyFont="1" applyFill="1" applyBorder="1" applyAlignment="1" applyProtection="1">
      <alignment horizontal="center" vertical="center" readingOrder="2"/>
    </xf>
    <xf numFmtId="0" fontId="102" fillId="3" borderId="12" xfId="5" applyFont="1" applyFill="1" applyBorder="1" applyAlignment="1" applyProtection="1">
      <alignment horizontal="center" vertical="center" readingOrder="2"/>
    </xf>
    <xf numFmtId="0" fontId="102" fillId="3" borderId="11" xfId="5" applyFont="1" applyFill="1" applyBorder="1" applyAlignment="1" applyProtection="1">
      <alignment horizontal="center" vertical="center" readingOrder="2"/>
    </xf>
    <xf numFmtId="0" fontId="52" fillId="0" borderId="173" xfId="0" applyFont="1" applyFill="1" applyBorder="1" applyAlignment="1" applyProtection="1">
      <alignment horizontal="right" readingOrder="1"/>
    </xf>
    <xf numFmtId="0" fontId="14" fillId="0" borderId="173" xfId="0" applyFont="1" applyBorder="1" applyAlignment="1">
      <alignment horizontal="right"/>
    </xf>
    <xf numFmtId="0" fontId="14" fillId="0" borderId="174" xfId="0" applyFont="1" applyBorder="1" applyAlignment="1">
      <alignment horizontal="right"/>
    </xf>
    <xf numFmtId="0" fontId="102" fillId="3" borderId="1" xfId="5" applyFont="1" applyFill="1" applyBorder="1" applyAlignment="1" applyProtection="1">
      <alignment horizontal="center" vertical="center" readingOrder="2"/>
    </xf>
    <xf numFmtId="0" fontId="116" fillId="0" borderId="182" xfId="0" applyFont="1" applyBorder="1" applyAlignment="1" applyProtection="1">
      <alignment horizontal="right" vertical="center" shrinkToFit="1" readingOrder="2"/>
    </xf>
    <xf numFmtId="0" fontId="116" fillId="0" borderId="0" xfId="0" applyFont="1" applyBorder="1" applyAlignment="1" applyProtection="1">
      <alignment horizontal="right" vertical="center" shrinkToFit="1" readingOrder="2"/>
    </xf>
    <xf numFmtId="173" fontId="22" fillId="8" borderId="233" xfId="5" applyNumberFormat="1" applyFont="1" applyFill="1" applyBorder="1" applyAlignment="1" applyProtection="1">
      <alignment horizontal="center" shrinkToFit="1" readingOrder="2"/>
      <protection locked="0"/>
    </xf>
    <xf numFmtId="173" fontId="22" fillId="8" borderId="230" xfId="5" applyNumberFormat="1" applyFont="1" applyFill="1" applyBorder="1" applyAlignment="1" applyProtection="1">
      <alignment horizontal="center" shrinkToFit="1" readingOrder="2"/>
      <protection locked="0"/>
    </xf>
    <xf numFmtId="173" fontId="22" fillId="8" borderId="237" xfId="5" applyNumberFormat="1" applyFont="1" applyFill="1" applyBorder="1" applyAlignment="1" applyProtection="1">
      <alignment horizontal="center" shrinkToFit="1" readingOrder="2"/>
      <protection locked="0"/>
    </xf>
    <xf numFmtId="0" fontId="63" fillId="14" borderId="166" xfId="0" applyFont="1" applyFill="1" applyBorder="1" applyAlignment="1" applyProtection="1">
      <alignment horizontal="center" readingOrder="2"/>
    </xf>
    <xf numFmtId="0" fontId="63" fillId="14" borderId="141" xfId="0" applyFont="1" applyFill="1" applyBorder="1" applyAlignment="1" applyProtection="1">
      <alignment horizontal="center" readingOrder="2"/>
    </xf>
    <xf numFmtId="0" fontId="63" fillId="14" borderId="142" xfId="0" applyFont="1" applyFill="1" applyBorder="1" applyAlignment="1" applyProtection="1">
      <alignment horizontal="center" readingOrder="2"/>
    </xf>
    <xf numFmtId="0" fontId="22" fillId="30" borderId="10" xfId="0" applyFont="1" applyFill="1" applyBorder="1" applyAlignment="1">
      <alignment horizontal="center" vertical="center" wrapText="1"/>
    </xf>
    <xf numFmtId="0" fontId="97" fillId="30" borderId="12" xfId="0" applyFont="1" applyFill="1" applyBorder="1" applyAlignment="1">
      <alignment horizontal="center" vertical="center" wrapText="1"/>
    </xf>
    <xf numFmtId="0" fontId="97" fillId="30" borderId="11" xfId="0" applyFont="1" applyFill="1" applyBorder="1" applyAlignment="1">
      <alignment horizontal="center" vertical="center" wrapText="1"/>
    </xf>
    <xf numFmtId="166" fontId="97" fillId="3" borderId="1" xfId="0" applyNumberFormat="1" applyFont="1" applyFill="1" applyBorder="1" applyAlignment="1" applyProtection="1">
      <alignment horizontal="center" vertical="center" wrapText="1" shrinkToFit="1" readingOrder="1"/>
    </xf>
    <xf numFmtId="0" fontId="83" fillId="0" borderId="41" xfId="0" applyFont="1" applyFill="1" applyBorder="1" applyAlignment="1" applyProtection="1">
      <alignment horizontal="right" readingOrder="2"/>
    </xf>
    <xf numFmtId="0" fontId="83" fillId="0" borderId="53" xfId="0" applyFont="1" applyFill="1" applyBorder="1" applyAlignment="1" applyProtection="1">
      <alignment horizontal="right" readingOrder="2"/>
    </xf>
    <xf numFmtId="49" fontId="83" fillId="8" borderId="52" xfId="0" applyNumberFormat="1" applyFont="1" applyFill="1" applyBorder="1" applyAlignment="1" applyProtection="1">
      <alignment horizontal="right" shrinkToFit="1" readingOrder="2"/>
      <protection locked="0"/>
    </xf>
    <xf numFmtId="49" fontId="83" fillId="8" borderId="41" xfId="0" applyNumberFormat="1" applyFont="1" applyFill="1" applyBorder="1" applyAlignment="1" applyProtection="1">
      <alignment horizontal="right" shrinkToFit="1" readingOrder="2"/>
      <protection locked="0"/>
    </xf>
    <xf numFmtId="49" fontId="83" fillId="8" borderId="53" xfId="0" applyNumberFormat="1" applyFont="1" applyFill="1" applyBorder="1" applyAlignment="1" applyProtection="1">
      <alignment horizontal="right" shrinkToFit="1" readingOrder="2"/>
      <protection locked="0"/>
    </xf>
    <xf numFmtId="49" fontId="46" fillId="3" borderId="70" xfId="0" applyNumberFormat="1" applyFont="1" applyFill="1" applyBorder="1" applyAlignment="1" applyProtection="1">
      <alignment horizontal="right" wrapText="1" readingOrder="1"/>
    </xf>
    <xf numFmtId="49" fontId="46" fillId="3" borderId="41" xfId="0" applyNumberFormat="1" applyFont="1" applyFill="1" applyBorder="1" applyAlignment="1" applyProtection="1">
      <alignment horizontal="right" wrapText="1" readingOrder="1"/>
    </xf>
    <xf numFmtId="49" fontId="46" fillId="3" borderId="53" xfId="0" applyNumberFormat="1" applyFont="1" applyFill="1" applyBorder="1" applyAlignment="1" applyProtection="1">
      <alignment horizontal="right" wrapText="1" readingOrder="1"/>
    </xf>
    <xf numFmtId="0" fontId="22" fillId="18" borderId="10" xfId="0" applyFont="1" applyFill="1" applyBorder="1" applyAlignment="1" applyProtection="1">
      <alignment horizontal="right" readingOrder="2"/>
    </xf>
    <xf numFmtId="0" fontId="22" fillId="18" borderId="12" xfId="0" applyFont="1" applyFill="1" applyBorder="1" applyAlignment="1" applyProtection="1">
      <alignment horizontal="right" readingOrder="2"/>
    </xf>
    <xf numFmtId="0" fontId="22" fillId="18" borderId="11" xfId="0" applyFont="1" applyFill="1" applyBorder="1" applyAlignment="1" applyProtection="1">
      <alignment horizontal="right" readingOrder="2"/>
    </xf>
    <xf numFmtId="175" fontId="63" fillId="0" borderId="167" xfId="0" applyNumberFormat="1" applyFont="1" applyFill="1" applyBorder="1" applyAlignment="1" applyProtection="1">
      <alignment horizontal="center" shrinkToFit="1" readingOrder="2"/>
    </xf>
    <xf numFmtId="175" fontId="63" fillId="0" borderId="160" xfId="0" applyNumberFormat="1" applyFont="1" applyFill="1" applyBorder="1" applyAlignment="1" applyProtection="1">
      <alignment horizontal="center" shrinkToFit="1" readingOrder="2"/>
    </xf>
    <xf numFmtId="175" fontId="63" fillId="0" borderId="183" xfId="0" applyNumberFormat="1" applyFont="1" applyFill="1" applyBorder="1" applyAlignment="1" applyProtection="1">
      <alignment horizontal="center" shrinkToFit="1" readingOrder="2"/>
    </xf>
    <xf numFmtId="1" fontId="63" fillId="0" borderId="184" xfId="0" applyNumberFormat="1" applyFont="1" applyFill="1" applyBorder="1" applyAlignment="1" applyProtection="1">
      <alignment horizontal="center" shrinkToFit="1" readingOrder="2"/>
    </xf>
    <xf numFmtId="1" fontId="63" fillId="0" borderId="185" xfId="0" applyNumberFormat="1" applyFont="1" applyFill="1" applyBorder="1" applyAlignment="1" applyProtection="1">
      <alignment horizontal="center" shrinkToFit="1" readingOrder="2"/>
    </xf>
    <xf numFmtId="1" fontId="63" fillId="0" borderId="186" xfId="0" applyNumberFormat="1" applyFont="1" applyFill="1" applyBorder="1" applyAlignment="1" applyProtection="1">
      <alignment horizontal="center" shrinkToFit="1" readingOrder="2"/>
    </xf>
    <xf numFmtId="0" fontId="63" fillId="0" borderId="187" xfId="0" applyFont="1" applyFill="1" applyBorder="1" applyAlignment="1" applyProtection="1">
      <alignment horizontal="right" readingOrder="2"/>
    </xf>
    <xf numFmtId="170" fontId="48" fillId="0" borderId="0" xfId="4" applyNumberFormat="1" applyFont="1" applyFill="1" applyBorder="1" applyAlignment="1" applyProtection="1">
      <alignment horizontal="center" vertical="center" shrinkToFit="1"/>
    </xf>
    <xf numFmtId="0" fontId="63" fillId="0" borderId="177" xfId="0" applyFont="1" applyFill="1" applyBorder="1" applyAlignment="1" applyProtection="1">
      <alignment horizontal="right" vertical="center" wrapText="1" readingOrder="2"/>
    </xf>
    <xf numFmtId="0" fontId="63" fillId="0" borderId="173" xfId="0" applyFont="1" applyFill="1" applyBorder="1" applyAlignment="1" applyProtection="1">
      <alignment horizontal="right" vertical="center" wrapText="1" readingOrder="2"/>
    </xf>
    <xf numFmtId="0" fontId="63" fillId="0" borderId="174" xfId="0" applyFont="1" applyFill="1" applyBorder="1" applyAlignment="1" applyProtection="1">
      <alignment horizontal="right" vertical="center" wrapText="1" readingOrder="2"/>
    </xf>
    <xf numFmtId="0" fontId="95" fillId="3" borderId="1" xfId="5" applyFont="1" applyFill="1" applyBorder="1" applyAlignment="1" applyProtection="1">
      <alignment horizontal="center" vertical="center" readingOrder="2"/>
    </xf>
    <xf numFmtId="0" fontId="45" fillId="0" borderId="204" xfId="5" applyFont="1" applyFill="1" applyBorder="1" applyAlignment="1" applyProtection="1">
      <alignment horizontal="center" readingOrder="2"/>
    </xf>
    <xf numFmtId="0" fontId="45" fillId="0" borderId="202" xfId="5" applyFont="1" applyFill="1" applyBorder="1" applyAlignment="1" applyProtection="1">
      <alignment horizontal="center" readingOrder="2"/>
    </xf>
    <xf numFmtId="0" fontId="45" fillId="0" borderId="205" xfId="5" applyFont="1" applyFill="1" applyBorder="1" applyAlignment="1" applyProtection="1">
      <alignment horizontal="center" readingOrder="2"/>
    </xf>
    <xf numFmtId="0" fontId="22" fillId="18" borderId="10" xfId="0" applyFont="1" applyFill="1" applyBorder="1" applyAlignment="1" applyProtection="1">
      <alignment horizontal="center" readingOrder="2"/>
    </xf>
    <xf numFmtId="0" fontId="22" fillId="18" borderId="12" xfId="0" applyFont="1" applyFill="1" applyBorder="1" applyAlignment="1" applyProtection="1">
      <alignment horizontal="center" readingOrder="2"/>
    </xf>
    <xf numFmtId="0" fontId="22" fillId="18" borderId="11" xfId="0" applyFont="1" applyFill="1" applyBorder="1" applyAlignment="1" applyProtection="1">
      <alignment horizontal="center" readingOrder="2"/>
    </xf>
    <xf numFmtId="0" fontId="74" fillId="13" borderId="188" xfId="4" applyFont="1" applyFill="1" applyBorder="1" applyAlignment="1" applyProtection="1">
      <alignment horizontal="center" vertical="top" wrapText="1"/>
    </xf>
    <xf numFmtId="0" fontId="74" fillId="13" borderId="0" xfId="4" applyFont="1" applyFill="1" applyBorder="1" applyAlignment="1" applyProtection="1">
      <alignment horizontal="center" vertical="top" wrapText="1"/>
    </xf>
    <xf numFmtId="0" fontId="74" fillId="13" borderId="189" xfId="4" applyFont="1" applyFill="1" applyBorder="1" applyAlignment="1" applyProtection="1">
      <alignment horizontal="center" vertical="top" wrapText="1"/>
    </xf>
    <xf numFmtId="0" fontId="22" fillId="18" borderId="10" xfId="0" applyFont="1" applyFill="1" applyBorder="1" applyAlignment="1" applyProtection="1">
      <alignment horizontal="right" vertical="center" readingOrder="2"/>
    </xf>
    <xf numFmtId="0" fontId="22" fillId="18" borderId="12" xfId="0" applyFont="1" applyFill="1" applyBorder="1" applyAlignment="1" applyProtection="1">
      <alignment horizontal="right" vertical="center" readingOrder="2"/>
    </xf>
    <xf numFmtId="0" fontId="22" fillId="18" borderId="11" xfId="0" applyFont="1" applyFill="1" applyBorder="1" applyAlignment="1" applyProtection="1">
      <alignment horizontal="right" vertical="center" readingOrder="2"/>
    </xf>
    <xf numFmtId="164" fontId="44" fillId="0" borderId="190" xfId="5" applyNumberFormat="1" applyFont="1" applyFill="1" applyBorder="1" applyAlignment="1" applyProtection="1">
      <alignment horizontal="right" vertical="center" shrinkToFit="1" readingOrder="1"/>
    </xf>
    <xf numFmtId="164" fontId="44" fillId="0" borderId="191" xfId="5" applyNumberFormat="1" applyFont="1" applyFill="1" applyBorder="1" applyAlignment="1" applyProtection="1">
      <alignment horizontal="right" vertical="center" shrinkToFit="1" readingOrder="1"/>
    </xf>
    <xf numFmtId="164" fontId="44" fillId="0" borderId="192" xfId="5" applyNumberFormat="1" applyFont="1" applyFill="1" applyBorder="1" applyAlignment="1" applyProtection="1">
      <alignment horizontal="right" vertical="center" shrinkToFit="1" readingOrder="1"/>
    </xf>
    <xf numFmtId="0" fontId="45" fillId="0" borderId="210" xfId="5" applyFont="1" applyFill="1" applyBorder="1" applyAlignment="1" applyProtection="1">
      <alignment horizontal="center" readingOrder="2"/>
    </xf>
    <xf numFmtId="0" fontId="48" fillId="13" borderId="188" xfId="4" applyFont="1" applyFill="1" applyBorder="1" applyAlignment="1" applyProtection="1">
      <alignment horizontal="center" vertical="top" wrapText="1"/>
    </xf>
    <xf numFmtId="0" fontId="48" fillId="13" borderId="0" xfId="4" applyFont="1" applyFill="1" applyBorder="1" applyAlignment="1" applyProtection="1">
      <alignment horizontal="center" vertical="top" wrapText="1"/>
    </xf>
    <xf numFmtId="0" fontId="48" fillId="13" borderId="189" xfId="4" applyFont="1" applyFill="1" applyBorder="1" applyAlignment="1" applyProtection="1">
      <alignment horizontal="center" vertical="top" wrapText="1"/>
    </xf>
    <xf numFmtId="164" fontId="44" fillId="0" borderId="23" xfId="5" applyNumberFormat="1" applyFont="1" applyFill="1" applyBorder="1" applyAlignment="1" applyProtection="1">
      <alignment horizontal="right" vertical="center" shrinkToFit="1" readingOrder="1"/>
    </xf>
    <xf numFmtId="164" fontId="44" fillId="0" borderId="54" xfId="5" applyNumberFormat="1" applyFont="1" applyFill="1" applyBorder="1" applyAlignment="1" applyProtection="1">
      <alignment horizontal="right" vertical="center" shrinkToFit="1" readingOrder="1"/>
    </xf>
    <xf numFmtId="164" fontId="45" fillId="0" borderId="193" xfId="5" applyNumberFormat="1" applyFont="1" applyFill="1" applyBorder="1" applyAlignment="1" applyProtection="1">
      <alignment horizontal="right" vertical="center" shrinkToFit="1" readingOrder="1"/>
    </xf>
    <xf numFmtId="164" fontId="45" fillId="0" borderId="194" xfId="5" applyNumberFormat="1" applyFont="1" applyFill="1" applyBorder="1" applyAlignment="1" applyProtection="1">
      <alignment horizontal="right" vertical="center" shrinkToFit="1" readingOrder="1"/>
    </xf>
    <xf numFmtId="164" fontId="45" fillId="0" borderId="195" xfId="5" applyNumberFormat="1" applyFont="1" applyFill="1" applyBorder="1" applyAlignment="1" applyProtection="1">
      <alignment horizontal="right" vertical="center" shrinkToFit="1" readingOrder="1"/>
    </xf>
    <xf numFmtId="0" fontId="44" fillId="0" borderId="196" xfId="5" applyFont="1" applyFill="1" applyBorder="1" applyAlignment="1" applyProtection="1">
      <alignment horizontal="center" vertical="center" readingOrder="2"/>
    </xf>
    <xf numFmtId="0" fontId="44" fillId="0" borderId="197" xfId="5" applyFont="1" applyFill="1" applyBorder="1" applyAlignment="1" applyProtection="1">
      <alignment horizontal="center" vertical="center" readingOrder="2"/>
    </xf>
    <xf numFmtId="0" fontId="52" fillId="0" borderId="198" xfId="5" applyFont="1" applyFill="1" applyBorder="1" applyAlignment="1" applyProtection="1">
      <alignment horizontal="center" vertical="center" readingOrder="2"/>
    </xf>
    <xf numFmtId="0" fontId="52" fillId="0" borderId="199" xfId="5" applyFont="1" applyFill="1" applyBorder="1" applyAlignment="1" applyProtection="1">
      <alignment horizontal="center" vertical="center" readingOrder="2"/>
    </xf>
    <xf numFmtId="0" fontId="52" fillId="0" borderId="200" xfId="5" applyFont="1" applyFill="1" applyBorder="1" applyAlignment="1" applyProtection="1">
      <alignment horizontal="center" vertical="center" readingOrder="2"/>
    </xf>
    <xf numFmtId="0" fontId="44" fillId="0" borderId="201" xfId="5" applyFont="1" applyFill="1" applyBorder="1" applyAlignment="1" applyProtection="1">
      <alignment horizontal="right" readingOrder="2"/>
    </xf>
    <xf numFmtId="0" fontId="44" fillId="0" borderId="202" xfId="5" applyFont="1" applyFill="1" applyBorder="1" applyAlignment="1" applyProtection="1">
      <alignment horizontal="right" readingOrder="2"/>
    </xf>
    <xf numFmtId="0" fontId="44" fillId="0" borderId="203" xfId="5" applyFont="1" applyFill="1" applyBorder="1" applyAlignment="1" applyProtection="1">
      <alignment horizontal="right" readingOrder="2"/>
    </xf>
    <xf numFmtId="0" fontId="122" fillId="0" borderId="0" xfId="5" applyFont="1" applyFill="1" applyBorder="1" applyAlignment="1" applyProtection="1">
      <alignment horizontal="right" vertical="center" readingOrder="2"/>
    </xf>
    <xf numFmtId="164" fontId="45" fillId="0" borderId="211" xfId="5" applyNumberFormat="1" applyFont="1" applyFill="1" applyBorder="1" applyAlignment="1" applyProtection="1">
      <alignment horizontal="right" vertical="center" shrinkToFit="1" readingOrder="1"/>
    </xf>
    <xf numFmtId="164" fontId="45" fillId="0" borderId="191" xfId="5" applyNumberFormat="1" applyFont="1" applyFill="1" applyBorder="1" applyAlignment="1" applyProtection="1">
      <alignment horizontal="right" vertical="center" shrinkToFit="1" readingOrder="1"/>
    </xf>
    <xf numFmtId="164" fontId="45" fillId="0" borderId="212" xfId="5" applyNumberFormat="1" applyFont="1" applyFill="1" applyBorder="1" applyAlignment="1" applyProtection="1">
      <alignment horizontal="right" vertical="center" shrinkToFit="1" readingOrder="1"/>
    </xf>
    <xf numFmtId="164" fontId="44" fillId="0" borderId="171" xfId="5" applyNumberFormat="1" applyFont="1" applyFill="1" applyBorder="1" applyAlignment="1" applyProtection="1">
      <alignment horizontal="right" vertical="center" shrinkToFit="1" readingOrder="1"/>
    </xf>
    <xf numFmtId="164" fontId="44" fillId="0" borderId="213" xfId="5" applyNumberFormat="1" applyFont="1" applyFill="1" applyBorder="1" applyAlignment="1" applyProtection="1">
      <alignment horizontal="right" vertical="center" shrinkToFit="1" readingOrder="1"/>
    </xf>
    <xf numFmtId="0" fontId="47" fillId="13" borderId="206" xfId="4" applyFont="1" applyFill="1" applyBorder="1" applyAlignment="1" applyProtection="1">
      <alignment horizontal="center" vertical="center"/>
    </xf>
    <xf numFmtId="0" fontId="47" fillId="13" borderId="207" xfId="4" applyFont="1" applyFill="1" applyBorder="1" applyAlignment="1" applyProtection="1">
      <alignment horizontal="center" vertical="center"/>
    </xf>
    <xf numFmtId="0" fontId="47" fillId="13" borderId="214" xfId="4" applyFont="1" applyFill="1" applyBorder="1" applyAlignment="1" applyProtection="1">
      <alignment horizontal="center" vertical="center"/>
    </xf>
    <xf numFmtId="14" fontId="13" fillId="0" borderId="28" xfId="5" applyNumberFormat="1" applyFont="1" applyFill="1" applyBorder="1" applyAlignment="1" applyProtection="1">
      <alignment horizontal="center" vertical="center" shrinkToFit="1"/>
    </xf>
    <xf numFmtId="14" fontId="13" fillId="0" borderId="13" xfId="5" applyNumberFormat="1" applyFont="1" applyFill="1" applyBorder="1" applyAlignment="1" applyProtection="1">
      <alignment horizontal="center" vertical="center" shrinkToFit="1"/>
    </xf>
    <xf numFmtId="0" fontId="48" fillId="13" borderId="215" xfId="4" applyFont="1" applyFill="1" applyBorder="1" applyAlignment="1" applyProtection="1">
      <alignment horizontal="center" vertical="top" wrapText="1"/>
    </xf>
    <xf numFmtId="0" fontId="48" fillId="13" borderId="216" xfId="4" applyFont="1" applyFill="1" applyBorder="1" applyAlignment="1" applyProtection="1">
      <alignment horizontal="center" vertical="top" wrapText="1"/>
    </xf>
    <xf numFmtId="0" fontId="48" fillId="13" borderId="217" xfId="4" applyFont="1" applyFill="1" applyBorder="1" applyAlignment="1" applyProtection="1">
      <alignment horizontal="center" vertical="top" wrapText="1"/>
    </xf>
    <xf numFmtId="8" fontId="22" fillId="13" borderId="206" xfId="4" applyNumberFormat="1" applyFont="1" applyFill="1" applyBorder="1" applyAlignment="1" applyProtection="1">
      <alignment vertical="center" shrinkToFit="1"/>
    </xf>
    <xf numFmtId="8" fontId="22" fillId="13" borderId="207" xfId="4" applyNumberFormat="1" applyFont="1" applyFill="1" applyBorder="1" applyAlignment="1" applyProtection="1">
      <alignment vertical="center" shrinkToFit="1"/>
    </xf>
    <xf numFmtId="8" fontId="22" fillId="13" borderId="208" xfId="4" applyNumberFormat="1" applyFont="1" applyFill="1" applyBorder="1" applyAlignment="1" applyProtection="1">
      <alignment vertical="center" shrinkToFit="1"/>
    </xf>
    <xf numFmtId="164" fontId="45" fillId="0" borderId="218" xfId="5" applyNumberFormat="1" applyFont="1" applyFill="1" applyBorder="1" applyAlignment="1" applyProtection="1">
      <alignment horizontal="right" vertical="center" shrinkToFit="1" readingOrder="1"/>
    </xf>
    <xf numFmtId="164" fontId="45" fillId="0" borderId="171" xfId="5" applyNumberFormat="1" applyFont="1" applyFill="1" applyBorder="1" applyAlignment="1" applyProtection="1">
      <alignment horizontal="right" vertical="center" shrinkToFit="1" readingOrder="1"/>
    </xf>
    <xf numFmtId="164" fontId="45" fillId="0" borderId="219" xfId="5" applyNumberFormat="1" applyFont="1" applyFill="1" applyBorder="1" applyAlignment="1" applyProtection="1">
      <alignment horizontal="right" vertical="center" shrinkToFit="1" readingOrder="1"/>
    </xf>
    <xf numFmtId="0" fontId="117" fillId="0" borderId="0" xfId="0" applyFont="1" applyFill="1" applyBorder="1" applyAlignment="1" applyProtection="1">
      <alignment horizontal="center" readingOrder="2"/>
    </xf>
    <xf numFmtId="8" fontId="13" fillId="13" borderId="209" xfId="4" applyNumberFormat="1" applyFont="1" applyFill="1" applyBorder="1" applyAlignment="1" applyProtection="1">
      <alignment shrinkToFit="1"/>
    </xf>
    <xf numFmtId="164" fontId="22" fillId="13" borderId="220" xfId="5" applyNumberFormat="1" applyFont="1" applyFill="1" applyBorder="1" applyAlignment="1" applyProtection="1">
      <alignment shrinkToFit="1"/>
    </xf>
    <xf numFmtId="164" fontId="22" fillId="13" borderId="209" xfId="5" applyNumberFormat="1" applyFont="1" applyFill="1" applyBorder="1" applyAlignment="1" applyProtection="1">
      <alignment shrinkToFit="1"/>
    </xf>
    <xf numFmtId="0" fontId="63" fillId="14" borderId="166" xfId="0" applyFont="1" applyFill="1" applyBorder="1" applyAlignment="1" applyProtection="1">
      <alignment horizontal="right" readingOrder="2"/>
    </xf>
    <xf numFmtId="0" fontId="63" fillId="14" borderId="141" xfId="0" applyFont="1" applyFill="1" applyBorder="1" applyAlignment="1" applyProtection="1">
      <alignment horizontal="right" readingOrder="2"/>
    </xf>
    <xf numFmtId="0" fontId="63" fillId="14" borderId="142" xfId="0" applyFont="1" applyFill="1" applyBorder="1" applyAlignment="1" applyProtection="1">
      <alignment horizontal="right" readingOrder="2"/>
    </xf>
    <xf numFmtId="167" fontId="122" fillId="0" borderId="0" xfId="5" applyNumberFormat="1" applyFont="1" applyFill="1" applyBorder="1" applyAlignment="1" applyProtection="1">
      <alignment horizontal="right" vertical="center" readingOrder="2"/>
    </xf>
    <xf numFmtId="14" fontId="13" fillId="0" borderId="29" xfId="5" applyNumberFormat="1" applyFont="1" applyFill="1" applyBorder="1" applyAlignment="1" applyProtection="1">
      <alignment horizontal="center" vertical="center" shrinkToFit="1"/>
    </xf>
    <xf numFmtId="14" fontId="13" fillId="0" borderId="22" xfId="5" applyNumberFormat="1" applyFont="1" applyFill="1" applyBorder="1" applyAlignment="1" applyProtection="1">
      <alignment horizontal="center" vertical="center" shrinkToFit="1"/>
    </xf>
    <xf numFmtId="166" fontId="135" fillId="0" borderId="0" xfId="5" applyNumberFormat="1" applyFont="1" applyFill="1" applyBorder="1" applyAlignment="1" applyProtection="1">
      <alignment horizontal="center" vertical="center" shrinkToFit="1" readingOrder="1"/>
    </xf>
    <xf numFmtId="0" fontId="48" fillId="13" borderId="221" xfId="4" applyFont="1" applyFill="1" applyBorder="1" applyAlignment="1" applyProtection="1">
      <alignment horizontal="center" vertical="top" wrapText="1"/>
    </xf>
    <xf numFmtId="0" fontId="48" fillId="13" borderId="20" xfId="4" applyFont="1" applyFill="1" applyBorder="1" applyAlignment="1" applyProtection="1">
      <alignment horizontal="center" vertical="top" wrapText="1"/>
    </xf>
    <xf numFmtId="0" fontId="48" fillId="13" borderId="222" xfId="4" applyFont="1" applyFill="1" applyBorder="1" applyAlignment="1" applyProtection="1">
      <alignment horizontal="center" vertical="top" wrapText="1"/>
    </xf>
    <xf numFmtId="166" fontId="87" fillId="0" borderId="0" xfId="5" applyNumberFormat="1" applyFont="1" applyFill="1" applyBorder="1" applyAlignment="1" applyProtection="1">
      <alignment horizontal="right" vertical="center" shrinkToFit="1" readingOrder="1"/>
    </xf>
    <xf numFmtId="0" fontId="48" fillId="13" borderId="223" xfId="4" applyFont="1" applyFill="1" applyBorder="1" applyAlignment="1" applyProtection="1">
      <alignment horizontal="center" vertical="top" wrapText="1"/>
    </xf>
    <xf numFmtId="0" fontId="48" fillId="13" borderId="224" xfId="4" applyFont="1" applyFill="1" applyBorder="1" applyAlignment="1" applyProtection="1">
      <alignment horizontal="center" vertical="top" wrapText="1"/>
    </xf>
    <xf numFmtId="0" fontId="48" fillId="13" borderId="220" xfId="4" applyFont="1" applyFill="1" applyBorder="1" applyAlignment="1" applyProtection="1">
      <alignment horizontal="center" vertical="top" wrapText="1"/>
    </xf>
    <xf numFmtId="0" fontId="48" fillId="13" borderId="209" xfId="4" applyFont="1" applyFill="1" applyBorder="1" applyAlignment="1" applyProtection="1">
      <alignment horizontal="center" vertical="top" wrapText="1"/>
    </xf>
    <xf numFmtId="0" fontId="48" fillId="13" borderId="206" xfId="4" applyFont="1" applyFill="1" applyBorder="1" applyAlignment="1" applyProtection="1">
      <alignment horizontal="center" vertical="top" wrapText="1"/>
    </xf>
    <xf numFmtId="164" fontId="135" fillId="0" borderId="0" xfId="5" applyNumberFormat="1" applyFont="1" applyFill="1" applyBorder="1" applyAlignment="1" applyProtection="1">
      <alignment horizontal="center" vertical="center" shrinkToFit="1" readingOrder="1"/>
    </xf>
    <xf numFmtId="14" fontId="44" fillId="0" borderId="28" xfId="5" applyNumberFormat="1" applyFont="1" applyFill="1" applyBorder="1" applyAlignment="1" applyProtection="1">
      <alignment horizontal="center" vertical="center" wrapText="1"/>
    </xf>
    <xf numFmtId="14" fontId="44" fillId="0" borderId="13" xfId="5" applyNumberFormat="1" applyFont="1" applyFill="1" applyBorder="1" applyAlignment="1" applyProtection="1">
      <alignment horizontal="center" vertical="center" wrapText="1"/>
    </xf>
    <xf numFmtId="166" fontId="136" fillId="0" borderId="0" xfId="5" applyNumberFormat="1" applyFont="1" applyFill="1" applyBorder="1" applyAlignment="1" applyProtection="1">
      <alignment horizontal="center" vertical="center" wrapText="1" readingOrder="2"/>
    </xf>
    <xf numFmtId="14" fontId="46" fillId="8" borderId="52" xfId="0" applyNumberFormat="1" applyFont="1" applyFill="1" applyBorder="1" applyAlignment="1" applyProtection="1">
      <alignment horizontal="center" shrinkToFit="1" readingOrder="2"/>
      <protection locked="0"/>
    </xf>
    <xf numFmtId="14" fontId="46" fillId="8" borderId="41" xfId="0" applyNumberFormat="1" applyFont="1" applyFill="1" applyBorder="1" applyAlignment="1" applyProtection="1">
      <alignment horizontal="center" shrinkToFit="1" readingOrder="2"/>
      <protection locked="0"/>
    </xf>
    <xf numFmtId="14" fontId="46" fillId="8" borderId="53" xfId="0" applyNumberFormat="1" applyFont="1" applyFill="1" applyBorder="1" applyAlignment="1" applyProtection="1">
      <alignment horizontal="center" shrinkToFit="1" readingOrder="2"/>
      <protection locked="0"/>
    </xf>
    <xf numFmtId="0" fontId="63" fillId="14" borderId="234" xfId="0" applyFont="1" applyFill="1" applyBorder="1" applyAlignment="1" applyProtection="1">
      <alignment horizontal="right" readingOrder="2"/>
    </xf>
    <xf numFmtId="1" fontId="45" fillId="3" borderId="235" xfId="5" applyNumberFormat="1" applyFont="1" applyFill="1" applyBorder="1" applyAlignment="1" applyProtection="1">
      <alignment horizontal="center" vertical="center" shrinkToFit="1" readingOrder="2"/>
    </xf>
    <xf numFmtId="0" fontId="0" fillId="0" borderId="235" xfId="0" applyBorder="1" applyAlignment="1" applyProtection="1">
      <alignment readingOrder="2"/>
    </xf>
    <xf numFmtId="0" fontId="0" fillId="0" borderId="236" xfId="0" applyBorder="1" applyAlignment="1" applyProtection="1">
      <alignment readingOrder="2"/>
    </xf>
    <xf numFmtId="176" fontId="22" fillId="8" borderId="233" xfId="5" applyNumberFormat="1" applyFont="1" applyFill="1" applyBorder="1" applyAlignment="1" applyProtection="1">
      <alignment horizontal="center" vertical="center" shrinkToFit="1" readingOrder="2"/>
      <protection locked="0"/>
    </xf>
    <xf numFmtId="176" fontId="22" fillId="8" borderId="230" xfId="5" applyNumberFormat="1" applyFont="1" applyFill="1" applyBorder="1" applyAlignment="1" applyProtection="1">
      <alignment horizontal="center" vertical="center" shrinkToFit="1" readingOrder="2"/>
      <protection locked="0"/>
    </xf>
    <xf numFmtId="176" fontId="22" fillId="8" borderId="231" xfId="5" applyNumberFormat="1" applyFont="1" applyFill="1" applyBorder="1" applyAlignment="1" applyProtection="1">
      <alignment horizontal="center" vertical="center" shrinkToFit="1" readingOrder="2"/>
      <protection locked="0"/>
    </xf>
    <xf numFmtId="0" fontId="60" fillId="0" borderId="59" xfId="0" applyFont="1" applyFill="1" applyBorder="1" applyAlignment="1" applyProtection="1">
      <alignment horizontal="center" vertical="center" readingOrder="2"/>
    </xf>
    <xf numFmtId="0" fontId="60" fillId="0" borderId="60" xfId="0" applyFont="1" applyFill="1" applyBorder="1" applyAlignment="1" applyProtection="1">
      <alignment horizontal="center" vertical="center" readingOrder="2"/>
    </xf>
    <xf numFmtId="0" fontId="60" fillId="0" borderId="61" xfId="0" applyFont="1" applyFill="1" applyBorder="1" applyAlignment="1" applyProtection="1">
      <alignment horizontal="center" vertical="center" readingOrder="2"/>
    </xf>
    <xf numFmtId="0" fontId="84" fillId="0" borderId="0" xfId="0" applyFont="1" applyFill="1" applyBorder="1" applyAlignment="1" applyProtection="1">
      <alignment horizontal="center" readingOrder="2"/>
    </xf>
    <xf numFmtId="0" fontId="84" fillId="0" borderId="62" xfId="0" applyFont="1" applyBorder="1" applyAlignment="1" applyProtection="1">
      <alignment horizontal="center" readingOrder="2"/>
    </xf>
    <xf numFmtId="0" fontId="84" fillId="0" borderId="63" xfId="0" applyFont="1" applyBorder="1" applyAlignment="1" applyProtection="1">
      <alignment horizontal="center" readingOrder="2"/>
    </xf>
    <xf numFmtId="0" fontId="84" fillId="0" borderId="64" xfId="0" applyFont="1" applyBorder="1" applyAlignment="1" applyProtection="1">
      <alignment horizontal="center" readingOrder="2"/>
    </xf>
    <xf numFmtId="0" fontId="86" fillId="5" borderId="0" xfId="0" applyFont="1" applyFill="1" applyAlignment="1" applyProtection="1">
      <alignment horizontal="center" vertical="center" readingOrder="2"/>
    </xf>
    <xf numFmtId="0" fontId="63" fillId="0" borderId="65" xfId="0" applyFont="1" applyFill="1" applyBorder="1" applyAlignment="1" applyProtection="1">
      <alignment horizontal="center" readingOrder="2"/>
    </xf>
    <xf numFmtId="0" fontId="63" fillId="0" borderId="66" xfId="0" applyFont="1" applyFill="1" applyBorder="1" applyAlignment="1" applyProtection="1">
      <alignment horizontal="center" readingOrder="2"/>
    </xf>
    <xf numFmtId="0" fontId="63" fillId="0" borderId="67" xfId="0" applyFont="1" applyFill="1" applyBorder="1" applyAlignment="1" applyProtection="1">
      <alignment horizontal="center" readingOrder="2"/>
    </xf>
    <xf numFmtId="0" fontId="63" fillId="0" borderId="0" xfId="0" applyFont="1" applyFill="1" applyBorder="1" applyAlignment="1" applyProtection="1">
      <alignment horizontal="right" readingOrder="2"/>
    </xf>
    <xf numFmtId="0" fontId="22" fillId="18" borderId="10" xfId="0" applyFont="1" applyFill="1" applyBorder="1" applyAlignment="1" applyProtection="1">
      <alignment readingOrder="2"/>
    </xf>
    <xf numFmtId="0" fontId="22" fillId="18" borderId="12" xfId="0" applyFont="1" applyFill="1" applyBorder="1" applyAlignment="1" applyProtection="1">
      <alignment readingOrder="2"/>
    </xf>
    <xf numFmtId="0" fontId="22" fillId="18" borderId="11" xfId="0" applyFont="1" applyFill="1" applyBorder="1" applyAlignment="1" applyProtection="1">
      <alignment readingOrder="2"/>
    </xf>
    <xf numFmtId="0" fontId="22" fillId="0" borderId="10" xfId="0" applyFont="1" applyFill="1" applyBorder="1" applyAlignment="1" applyProtection="1">
      <alignment horizontal="right" readingOrder="2"/>
    </xf>
    <xf numFmtId="0" fontId="22" fillId="0" borderId="12" xfId="0" applyFont="1" applyFill="1" applyBorder="1" applyAlignment="1" applyProtection="1">
      <alignment horizontal="right" readingOrder="2"/>
    </xf>
    <xf numFmtId="9" fontId="45" fillId="15" borderId="225" xfId="0" applyNumberFormat="1" applyFont="1" applyFill="1" applyBorder="1" applyAlignment="1" applyProtection="1">
      <alignment horizontal="right" shrinkToFit="1" readingOrder="1"/>
    </xf>
    <xf numFmtId="9" fontId="45" fillId="15" borderId="226" xfId="0" applyNumberFormat="1" applyFont="1" applyFill="1" applyBorder="1" applyAlignment="1" applyProtection="1">
      <alignment horizontal="right" shrinkToFit="1" readingOrder="1"/>
    </xf>
    <xf numFmtId="0" fontId="63" fillId="0" borderId="0" xfId="0" applyFont="1" applyFill="1" applyAlignment="1" applyProtection="1">
      <alignment horizontal="right" readingOrder="2"/>
    </xf>
    <xf numFmtId="0" fontId="22" fillId="12" borderId="10" xfId="0" applyFont="1" applyFill="1" applyBorder="1" applyAlignment="1" applyProtection="1">
      <alignment horizontal="right" readingOrder="2"/>
    </xf>
    <xf numFmtId="0" fontId="22" fillId="12" borderId="12" xfId="0" applyFont="1" applyFill="1" applyBorder="1" applyAlignment="1" applyProtection="1">
      <alignment horizontal="right" readingOrder="2"/>
    </xf>
    <xf numFmtId="0" fontId="22" fillId="12" borderId="11" xfId="0" applyFont="1" applyFill="1" applyBorder="1" applyAlignment="1" applyProtection="1">
      <alignment horizontal="right" readingOrder="2"/>
    </xf>
    <xf numFmtId="179" fontId="63" fillId="8" borderId="52" xfId="0" applyNumberFormat="1" applyFont="1" applyFill="1" applyBorder="1" applyAlignment="1" applyProtection="1">
      <alignment horizontal="center" readingOrder="2"/>
      <protection locked="0"/>
    </xf>
    <xf numFmtId="179" fontId="63" fillId="22" borderId="230" xfId="0" applyNumberFormat="1" applyFont="1" applyFill="1" applyBorder="1" applyAlignment="1" applyProtection="1">
      <alignment horizontal="center" readingOrder="2"/>
      <protection locked="0"/>
    </xf>
    <xf numFmtId="179" fontId="63" fillId="22" borderId="231" xfId="0" applyNumberFormat="1" applyFont="1" applyFill="1" applyBorder="1" applyAlignment="1" applyProtection="1">
      <alignment horizontal="center" readingOrder="2"/>
      <protection locked="0"/>
    </xf>
    <xf numFmtId="0" fontId="109" fillId="16" borderId="0" xfId="0" applyFont="1" applyFill="1" applyAlignment="1" applyProtection="1">
      <alignment horizontal="center" vertical="center" readingOrder="2"/>
    </xf>
    <xf numFmtId="0" fontId="22" fillId="18" borderId="232" xfId="0" applyFont="1" applyFill="1" applyBorder="1" applyAlignment="1" applyProtection="1">
      <alignment horizontal="center" readingOrder="2"/>
    </xf>
    <xf numFmtId="173" fontId="22" fillId="8" borderId="233" xfId="5" applyNumberFormat="1" applyFont="1" applyFill="1" applyBorder="1" applyAlignment="1" applyProtection="1">
      <alignment horizontal="center" vertical="center" shrinkToFit="1" readingOrder="2"/>
      <protection locked="0"/>
    </xf>
    <xf numFmtId="173" fontId="22" fillId="8" borderId="230" xfId="5" applyNumberFormat="1" applyFont="1" applyFill="1" applyBorder="1" applyAlignment="1" applyProtection="1">
      <alignment horizontal="center" vertical="center" shrinkToFit="1" readingOrder="2"/>
      <protection locked="0"/>
    </xf>
    <xf numFmtId="173" fontId="22" fillId="8" borderId="237" xfId="5" applyNumberFormat="1" applyFont="1" applyFill="1" applyBorder="1" applyAlignment="1" applyProtection="1">
      <alignment horizontal="center" vertical="center" shrinkToFit="1" readingOrder="2"/>
      <protection locked="0"/>
    </xf>
    <xf numFmtId="164" fontId="9" fillId="0" borderId="0" xfId="5" applyNumberFormat="1" applyFont="1" applyFill="1" applyBorder="1" applyAlignment="1" applyProtection="1">
      <alignment horizontal="center" vertical="center" shrinkToFit="1" readingOrder="2"/>
    </xf>
    <xf numFmtId="164" fontId="44" fillId="0" borderId="68" xfId="5" applyNumberFormat="1" applyFont="1" applyFill="1" applyBorder="1" applyAlignment="1" applyProtection="1">
      <alignment horizontal="right" vertical="center" shrinkToFit="1" readingOrder="1"/>
    </xf>
    <xf numFmtId="164" fontId="44" fillId="0" borderId="69" xfId="5" applyNumberFormat="1" applyFont="1" applyFill="1" applyBorder="1" applyAlignment="1" applyProtection="1">
      <alignment horizontal="right" vertical="center" shrinkToFit="1" readingOrder="1"/>
    </xf>
    <xf numFmtId="0" fontId="63" fillId="13" borderId="0" xfId="0" applyFont="1" applyFill="1" applyAlignment="1" applyProtection="1">
      <alignment horizontal="right" readingOrder="2"/>
    </xf>
    <xf numFmtId="9" fontId="45" fillId="15" borderId="147" xfId="0" applyNumberFormat="1" applyFont="1" applyFill="1" applyBorder="1" applyAlignment="1" applyProtection="1">
      <alignment horizontal="center" shrinkToFit="1" readingOrder="2"/>
      <protection locked="0"/>
    </xf>
    <xf numFmtId="9" fontId="45" fillId="15" borderId="225" xfId="0" applyNumberFormat="1" applyFont="1" applyFill="1" applyBorder="1" applyAlignment="1" applyProtection="1">
      <alignment horizontal="center" shrinkToFit="1" readingOrder="2"/>
      <protection locked="0"/>
    </xf>
    <xf numFmtId="0" fontId="98" fillId="3" borderId="28" xfId="0" applyFont="1" applyFill="1" applyBorder="1" applyAlignment="1" applyProtection="1">
      <alignment horizontal="center" vertical="center" wrapText="1" readingOrder="2"/>
    </xf>
    <xf numFmtId="0" fontId="98" fillId="3" borderId="29" xfId="0" applyFont="1" applyFill="1" applyBorder="1" applyAlignment="1" applyProtection="1">
      <alignment horizontal="center" vertical="center" wrapText="1" readingOrder="2"/>
    </xf>
    <xf numFmtId="0" fontId="98" fillId="3" borderId="0" xfId="0" applyFont="1" applyFill="1" applyBorder="1" applyAlignment="1" applyProtection="1">
      <alignment horizontal="center" vertical="center" wrapText="1" readingOrder="2"/>
    </xf>
    <xf numFmtId="0" fontId="98" fillId="3" borderId="8" xfId="0" applyFont="1" applyFill="1" applyBorder="1" applyAlignment="1" applyProtection="1">
      <alignment horizontal="center" vertical="center" wrapText="1" readingOrder="2"/>
    </xf>
    <xf numFmtId="0" fontId="98" fillId="3" borderId="13" xfId="0" applyFont="1" applyFill="1" applyBorder="1" applyAlignment="1" applyProtection="1">
      <alignment horizontal="center" vertical="center" wrapText="1" readingOrder="2"/>
    </xf>
    <xf numFmtId="0" fontId="98" fillId="3" borderId="22" xfId="0" applyFont="1" applyFill="1" applyBorder="1" applyAlignment="1" applyProtection="1">
      <alignment horizontal="center" vertical="center" wrapText="1" readingOrder="2"/>
    </xf>
    <xf numFmtId="0" fontId="13" fillId="3" borderId="50" xfId="5" applyFont="1" applyFill="1" applyBorder="1" applyAlignment="1" applyProtection="1">
      <alignment horizontal="center" vertical="center" wrapText="1" readingOrder="2"/>
    </xf>
    <xf numFmtId="0" fontId="98" fillId="3" borderId="28" xfId="5" applyFont="1" applyFill="1" applyBorder="1" applyAlignment="1" applyProtection="1">
      <alignment horizontal="center" vertical="center" wrapText="1" readingOrder="2"/>
    </xf>
    <xf numFmtId="0" fontId="98" fillId="3" borderId="29" xfId="5" applyFont="1" applyFill="1" applyBorder="1" applyAlignment="1" applyProtection="1">
      <alignment horizontal="center" vertical="center" wrapText="1" readingOrder="2"/>
    </xf>
    <xf numFmtId="0" fontId="98" fillId="3" borderId="19" xfId="5" applyFont="1" applyFill="1" applyBorder="1" applyAlignment="1" applyProtection="1">
      <alignment horizontal="center" vertical="center" wrapText="1" readingOrder="2"/>
    </xf>
    <xf numFmtId="0" fontId="98" fillId="3" borderId="0" xfId="5" applyFont="1" applyFill="1" applyBorder="1" applyAlignment="1" applyProtection="1">
      <alignment horizontal="center" vertical="center" wrapText="1" readingOrder="2"/>
    </xf>
    <xf numFmtId="0" fontId="98" fillId="3" borderId="8" xfId="5" applyFont="1" applyFill="1" applyBorder="1" applyAlignment="1" applyProtection="1">
      <alignment horizontal="center" vertical="center" wrapText="1" readingOrder="2"/>
    </xf>
    <xf numFmtId="0" fontId="98" fillId="3" borderId="49" xfId="5" applyFont="1" applyFill="1" applyBorder="1" applyAlignment="1" applyProtection="1">
      <alignment horizontal="center" vertical="center" wrapText="1" readingOrder="2"/>
    </xf>
    <xf numFmtId="0" fontId="98" fillId="3" borderId="13" xfId="5" applyFont="1" applyFill="1" applyBorder="1" applyAlignment="1" applyProtection="1">
      <alignment horizontal="center" vertical="center" wrapText="1" readingOrder="2"/>
    </xf>
    <xf numFmtId="0" fontId="98" fillId="3" borderId="22" xfId="5" applyFont="1" applyFill="1" applyBorder="1" applyAlignment="1" applyProtection="1">
      <alignment horizontal="center" vertical="center" wrapText="1" readingOrder="2"/>
    </xf>
    <xf numFmtId="49" fontId="63" fillId="8" borderId="52" xfId="0" applyNumberFormat="1" applyFont="1" applyFill="1" applyBorder="1" applyAlignment="1" applyProtection="1">
      <alignment horizontal="center" shrinkToFit="1" readingOrder="2"/>
      <protection locked="0"/>
    </xf>
    <xf numFmtId="49" fontId="63" fillId="8" borderId="41" xfId="0" applyNumberFormat="1" applyFont="1" applyFill="1" applyBorder="1" applyAlignment="1" applyProtection="1">
      <alignment horizontal="center" shrinkToFit="1" readingOrder="2"/>
      <protection locked="0"/>
    </xf>
    <xf numFmtId="49" fontId="63" fillId="8" borderId="53" xfId="0" applyNumberFormat="1" applyFont="1" applyFill="1" applyBorder="1" applyAlignment="1" applyProtection="1">
      <alignment horizontal="center" shrinkToFit="1" readingOrder="2"/>
      <protection locked="0"/>
    </xf>
    <xf numFmtId="179" fontId="63" fillId="32" borderId="238" xfId="0" applyNumberFormat="1" applyFont="1" applyFill="1" applyBorder="1" applyAlignment="1" applyProtection="1">
      <alignment horizontal="center" shrinkToFit="1" readingOrder="2"/>
    </xf>
    <xf numFmtId="179" fontId="63" fillId="32" borderId="239" xfId="0" applyNumberFormat="1" applyFont="1" applyFill="1" applyBorder="1" applyAlignment="1" applyProtection="1">
      <alignment horizontal="center" shrinkToFit="1" readingOrder="2"/>
    </xf>
    <xf numFmtId="9" fontId="22" fillId="30" borderId="10" xfId="6" applyFont="1" applyFill="1" applyBorder="1" applyAlignment="1">
      <alignment horizontal="center" vertical="center" wrapText="1" readingOrder="1"/>
    </xf>
    <xf numFmtId="9" fontId="22" fillId="30" borderId="11" xfId="6" applyFont="1" applyFill="1" applyBorder="1" applyAlignment="1">
      <alignment horizontal="center" vertical="center" wrapText="1" readingOrder="1"/>
    </xf>
    <xf numFmtId="0" fontId="13" fillId="3" borderId="28" xfId="5" applyFont="1" applyFill="1" applyBorder="1" applyAlignment="1" applyProtection="1">
      <alignment horizontal="center" vertical="center" wrapText="1" readingOrder="2"/>
    </xf>
    <xf numFmtId="0" fontId="13" fillId="3" borderId="19" xfId="5" applyFont="1" applyFill="1" applyBorder="1" applyAlignment="1" applyProtection="1">
      <alignment horizontal="center" vertical="center" wrapText="1" readingOrder="2"/>
    </xf>
    <xf numFmtId="0" fontId="13" fillId="3" borderId="0" xfId="5" applyFont="1" applyFill="1" applyBorder="1" applyAlignment="1" applyProtection="1">
      <alignment horizontal="center" vertical="center" wrapText="1" readingOrder="2"/>
    </xf>
    <xf numFmtId="0" fontId="13" fillId="3" borderId="49" xfId="5" applyFont="1" applyFill="1" applyBorder="1" applyAlignment="1" applyProtection="1">
      <alignment horizontal="center" vertical="center" wrapText="1" readingOrder="2"/>
    </xf>
    <xf numFmtId="0" fontId="13" fillId="3" borderId="13" xfId="5" applyFont="1" applyFill="1" applyBorder="1" applyAlignment="1" applyProtection="1">
      <alignment horizontal="center" vertical="center" wrapText="1" readingOrder="2"/>
    </xf>
    <xf numFmtId="0" fontId="12" fillId="8" borderId="52" xfId="7" applyFill="1" applyBorder="1" applyAlignment="1" applyProtection="1">
      <alignment horizontal="right" shrinkToFit="1" readingOrder="2"/>
      <protection locked="0"/>
    </xf>
    <xf numFmtId="0" fontId="12" fillId="8" borderId="41" xfId="7" applyFill="1" applyBorder="1" applyAlignment="1" applyProtection="1">
      <alignment horizontal="right" shrinkToFit="1" readingOrder="2"/>
      <protection locked="0"/>
    </xf>
    <xf numFmtId="1" fontId="44" fillId="8" borderId="230" xfId="0" applyNumberFormat="1" applyFont="1" applyFill="1" applyBorder="1" applyAlignment="1" applyProtection="1">
      <alignment horizontal="center" vertical="center" shrinkToFit="1" readingOrder="2"/>
      <protection locked="0"/>
    </xf>
    <xf numFmtId="14" fontId="46" fillId="0" borderId="0" xfId="0" applyNumberFormat="1" applyFont="1" applyFill="1" applyBorder="1" applyAlignment="1" applyProtection="1">
      <alignment horizontal="right" shrinkToFit="1" readingOrder="2"/>
      <protection locked="0"/>
    </xf>
    <xf numFmtId="0" fontId="98" fillId="3" borderId="1" xfId="5" applyFont="1" applyFill="1" applyBorder="1" applyAlignment="1" applyProtection="1">
      <alignment horizontal="center" vertical="center" wrapText="1" readingOrder="2"/>
    </xf>
    <xf numFmtId="43" fontId="22" fillId="30" borderId="10" xfId="1" applyFont="1" applyFill="1" applyBorder="1" applyAlignment="1">
      <alignment horizontal="center" vertical="center" wrapText="1" readingOrder="1"/>
    </xf>
    <xf numFmtId="43" fontId="22" fillId="30" borderId="12" xfId="1" applyFont="1" applyFill="1" applyBorder="1" applyAlignment="1">
      <alignment horizontal="center" vertical="center" wrapText="1" readingOrder="1"/>
    </xf>
    <xf numFmtId="43" fontId="22" fillId="30" borderId="11" xfId="1" applyFont="1" applyFill="1" applyBorder="1" applyAlignment="1">
      <alignment horizontal="center" vertical="center" wrapText="1" readingOrder="1"/>
    </xf>
    <xf numFmtId="10" fontId="99" fillId="8" borderId="1" xfId="5" applyNumberFormat="1" applyFont="1" applyFill="1" applyBorder="1" applyAlignment="1" applyProtection="1">
      <alignment horizontal="center" vertical="center" shrinkToFit="1" readingOrder="1"/>
      <protection locked="0"/>
    </xf>
    <xf numFmtId="0" fontId="13" fillId="3" borderId="29" xfId="0" applyFont="1" applyFill="1" applyBorder="1" applyAlignment="1" applyProtection="1">
      <alignment horizontal="center" vertical="center" wrapText="1" readingOrder="2"/>
    </xf>
    <xf numFmtId="0" fontId="98" fillId="3" borderId="50" xfId="0" applyFont="1" applyFill="1" applyBorder="1" applyAlignment="1" applyProtection="1">
      <alignment horizontal="center" vertical="center" wrapText="1" readingOrder="2"/>
    </xf>
    <xf numFmtId="0" fontId="98" fillId="3" borderId="19" xfId="0" applyFont="1" applyFill="1" applyBorder="1" applyAlignment="1" applyProtection="1">
      <alignment horizontal="center" vertical="center" wrapText="1" readingOrder="2"/>
    </xf>
    <xf numFmtId="0" fontId="98" fillId="3" borderId="49" xfId="0" applyFont="1" applyFill="1" applyBorder="1" applyAlignment="1" applyProtection="1">
      <alignment horizontal="center" vertical="center" wrapText="1" readingOrder="2"/>
    </xf>
    <xf numFmtId="0" fontId="65" fillId="14" borderId="240" xfId="0" applyFont="1" applyFill="1" applyBorder="1" applyAlignment="1" applyProtection="1">
      <alignment horizontal="center" vertical="center" readingOrder="2"/>
    </xf>
    <xf numFmtId="0" fontId="65" fillId="14" borderId="241" xfId="0" applyFont="1" applyFill="1" applyBorder="1" applyAlignment="1" applyProtection="1">
      <alignment horizontal="center" vertical="center" readingOrder="2"/>
    </xf>
    <xf numFmtId="0" fontId="65" fillId="14" borderId="242" xfId="0" applyFont="1" applyFill="1" applyBorder="1" applyAlignment="1" applyProtection="1">
      <alignment horizontal="center" vertical="center" readingOrder="2"/>
    </xf>
    <xf numFmtId="0" fontId="65" fillId="14" borderId="243" xfId="0" applyFont="1" applyFill="1" applyBorder="1" applyAlignment="1" applyProtection="1">
      <alignment horizontal="center" vertical="center" readingOrder="2"/>
    </xf>
    <xf numFmtId="0" fontId="65" fillId="14" borderId="244" xfId="0" applyFont="1" applyFill="1" applyBorder="1" applyAlignment="1" applyProtection="1">
      <alignment horizontal="center" vertical="center" readingOrder="2"/>
    </xf>
    <xf numFmtId="0" fontId="65" fillId="14" borderId="245" xfId="0" applyFont="1" applyFill="1" applyBorder="1" applyAlignment="1" applyProtection="1">
      <alignment horizontal="center" vertical="center" readingOrder="2"/>
    </xf>
    <xf numFmtId="0" fontId="65" fillId="14" borderId="246" xfId="0" applyFont="1" applyFill="1" applyBorder="1" applyAlignment="1" applyProtection="1">
      <alignment horizontal="center" vertical="center" readingOrder="2"/>
    </xf>
    <xf numFmtId="0" fontId="65" fillId="14" borderId="247" xfId="0" applyFont="1" applyFill="1" applyBorder="1" applyAlignment="1" applyProtection="1">
      <alignment horizontal="center" vertical="center" readingOrder="2"/>
    </xf>
    <xf numFmtId="0" fontId="65" fillId="14" borderId="248" xfId="0" applyFont="1" applyFill="1" applyBorder="1" applyAlignment="1" applyProtection="1">
      <alignment horizontal="center" vertical="center" readingOrder="2"/>
    </xf>
    <xf numFmtId="0" fontId="98" fillId="3" borderId="14" xfId="5" applyFont="1" applyFill="1" applyBorder="1" applyAlignment="1" applyProtection="1">
      <alignment horizontal="center" vertical="center" wrapText="1" readingOrder="2"/>
    </xf>
    <xf numFmtId="0" fontId="98" fillId="3" borderId="51" xfId="5" applyFont="1" applyFill="1" applyBorder="1" applyAlignment="1" applyProtection="1">
      <alignment horizontal="center" vertical="center" wrapText="1" readingOrder="2"/>
    </xf>
    <xf numFmtId="0" fontId="98" fillId="3" borderId="15" xfId="5" applyFont="1" applyFill="1" applyBorder="1" applyAlignment="1" applyProtection="1">
      <alignment horizontal="center" vertical="center" wrapText="1" readingOrder="2"/>
    </xf>
    <xf numFmtId="0" fontId="108" fillId="0" borderId="10" xfId="3" applyFont="1" applyBorder="1" applyAlignment="1">
      <alignment horizontal="center"/>
    </xf>
    <xf numFmtId="0" fontId="108" fillId="0" borderId="12" xfId="3" applyFont="1" applyBorder="1" applyAlignment="1">
      <alignment horizontal="center"/>
    </xf>
    <xf numFmtId="0" fontId="108" fillId="0" borderId="11" xfId="3" applyFont="1" applyBorder="1" applyAlignment="1">
      <alignment horizontal="center"/>
    </xf>
    <xf numFmtId="179" fontId="63" fillId="22" borderId="139" xfId="0" applyNumberFormat="1" applyFont="1" applyFill="1" applyBorder="1" applyAlignment="1" applyProtection="1">
      <alignment horizontal="center" readingOrder="2"/>
      <protection locked="0"/>
    </xf>
    <xf numFmtId="179" fontId="63" fillId="22" borderId="249" xfId="0" applyNumberFormat="1" applyFont="1" applyFill="1" applyBorder="1" applyAlignment="1" applyProtection="1">
      <alignment horizontal="center" readingOrder="2"/>
      <protection locked="0"/>
    </xf>
    <xf numFmtId="14" fontId="63" fillId="22" borderId="250" xfId="0" applyNumberFormat="1" applyFont="1" applyFill="1" applyBorder="1" applyAlignment="1" applyProtection="1">
      <alignment horizontal="center" readingOrder="2"/>
      <protection locked="0"/>
    </xf>
    <xf numFmtId="14" fontId="63" fillId="22" borderId="0" xfId="0" applyNumberFormat="1" applyFont="1" applyFill="1" applyBorder="1" applyAlignment="1" applyProtection="1">
      <alignment horizontal="center" readingOrder="2"/>
      <protection locked="0"/>
    </xf>
    <xf numFmtId="14" fontId="63" fillId="22" borderId="145" xfId="0" applyNumberFormat="1" applyFont="1" applyFill="1" applyBorder="1" applyAlignment="1" applyProtection="1">
      <alignment horizontal="center" readingOrder="2"/>
      <protection locked="0"/>
    </xf>
    <xf numFmtId="49" fontId="46" fillId="8" borderId="52" xfId="0" applyNumberFormat="1" applyFont="1" applyFill="1" applyBorder="1" applyAlignment="1" applyProtection="1">
      <alignment horizontal="left" wrapText="1" readingOrder="2"/>
      <protection locked="0"/>
    </xf>
    <xf numFmtId="49" fontId="46" fillId="8" borderId="41" xfId="0" applyNumberFormat="1" applyFont="1" applyFill="1" applyBorder="1" applyAlignment="1" applyProtection="1">
      <alignment horizontal="left" wrapText="1" readingOrder="2"/>
      <protection locked="0"/>
    </xf>
    <xf numFmtId="49" fontId="46" fillId="8" borderId="53" xfId="0" applyNumberFormat="1" applyFont="1" applyFill="1" applyBorder="1" applyAlignment="1" applyProtection="1">
      <alignment horizontal="left" wrapText="1" readingOrder="2"/>
      <protection locked="0"/>
    </xf>
    <xf numFmtId="0" fontId="63" fillId="22" borderId="230" xfId="0" applyFont="1" applyFill="1" applyBorder="1" applyAlignment="1" applyProtection="1">
      <alignment horizontal="center" readingOrder="2"/>
      <protection locked="0"/>
    </xf>
    <xf numFmtId="0" fontId="99" fillId="14" borderId="166" xfId="0" applyFont="1" applyFill="1" applyBorder="1" applyAlignment="1" applyProtection="1">
      <alignment horizontal="right" readingOrder="2"/>
    </xf>
    <xf numFmtId="0" fontId="63" fillId="14" borderId="166" xfId="0" applyFont="1" applyFill="1" applyBorder="1" applyAlignment="1" applyProtection="1">
      <alignment readingOrder="2"/>
    </xf>
    <xf numFmtId="0" fontId="63" fillId="14" borderId="141" xfId="0" applyFont="1" applyFill="1" applyBorder="1" applyAlignment="1" applyProtection="1">
      <alignment readingOrder="2"/>
    </xf>
    <xf numFmtId="0" fontId="63" fillId="14" borderId="142" xfId="0" applyFont="1" applyFill="1" applyBorder="1" applyAlignment="1" applyProtection="1">
      <alignment readingOrder="2"/>
    </xf>
    <xf numFmtId="0" fontId="101" fillId="14" borderId="1" xfId="5" applyFont="1" applyFill="1" applyBorder="1" applyAlignment="1" applyProtection="1">
      <alignment horizontal="center" vertical="top" shrinkToFit="1" readingOrder="2"/>
    </xf>
    <xf numFmtId="0" fontId="98" fillId="14" borderId="1" xfId="0" applyFont="1" applyFill="1" applyBorder="1" applyAlignment="1" applyProtection="1">
      <alignment horizontal="center" vertical="center" wrapText="1"/>
    </xf>
    <xf numFmtId="0" fontId="13" fillId="18" borderId="10" xfId="0" applyFont="1" applyFill="1" applyBorder="1" applyAlignment="1" applyProtection="1">
      <alignment horizontal="right" readingOrder="2"/>
    </xf>
    <xf numFmtId="0" fontId="13" fillId="18" borderId="12" xfId="0" applyFont="1" applyFill="1" applyBorder="1" applyAlignment="1" applyProtection="1">
      <alignment horizontal="right" readingOrder="2"/>
    </xf>
    <xf numFmtId="0" fontId="22" fillId="13" borderId="12" xfId="0" applyFont="1" applyFill="1" applyBorder="1" applyAlignment="1" applyProtection="1">
      <alignment horizontal="center" readingOrder="2"/>
    </xf>
    <xf numFmtId="0" fontId="0" fillId="0" borderId="12" xfId="0" applyFill="1" applyBorder="1" applyAlignment="1" applyProtection="1">
      <alignment readingOrder="2"/>
    </xf>
    <xf numFmtId="0" fontId="22" fillId="18" borderId="71" xfId="0" applyFont="1" applyFill="1" applyBorder="1" applyAlignment="1" applyProtection="1">
      <alignment horizontal="right" readingOrder="2"/>
    </xf>
    <xf numFmtId="0" fontId="22" fillId="18" borderId="71" xfId="0" applyFont="1" applyFill="1" applyBorder="1" applyAlignment="1" applyProtection="1">
      <alignment horizontal="center" readingOrder="2"/>
    </xf>
    <xf numFmtId="164" fontId="50" fillId="3" borderId="0" xfId="5" applyNumberFormat="1" applyFont="1" applyFill="1" applyBorder="1" applyAlignment="1" applyProtection="1">
      <alignment horizontal="center" vertical="center" shrinkToFit="1" readingOrder="2"/>
    </xf>
    <xf numFmtId="0" fontId="14" fillId="0" borderId="12" xfId="0" applyFont="1" applyFill="1" applyBorder="1" applyAlignment="1" applyProtection="1">
      <alignment readingOrder="2"/>
    </xf>
    <xf numFmtId="0" fontId="14" fillId="0" borderId="71" xfId="0" applyFont="1" applyFill="1" applyBorder="1" applyAlignment="1" applyProtection="1">
      <alignment readingOrder="2"/>
    </xf>
    <xf numFmtId="0" fontId="22" fillId="18" borderId="0" xfId="0" applyFont="1" applyFill="1" applyBorder="1" applyAlignment="1" applyProtection="1">
      <alignment horizontal="right" readingOrder="2"/>
    </xf>
    <xf numFmtId="0" fontId="22" fillId="18" borderId="13" xfId="0" applyFont="1" applyFill="1" applyBorder="1" applyAlignment="1" applyProtection="1">
      <alignment horizontal="right" readingOrder="2"/>
    </xf>
    <xf numFmtId="0" fontId="48" fillId="14" borderId="50" xfId="5" applyFont="1" applyFill="1" applyBorder="1" applyAlignment="1" applyProtection="1">
      <alignment horizontal="center" vertical="top" wrapText="1" shrinkToFit="1" readingOrder="2"/>
    </xf>
    <xf numFmtId="0" fontId="101" fillId="14" borderId="28" xfId="5" applyFont="1" applyFill="1" applyBorder="1" applyAlignment="1" applyProtection="1">
      <alignment horizontal="center" vertical="top" wrapText="1" shrinkToFit="1" readingOrder="2"/>
    </xf>
    <xf numFmtId="0" fontId="101" fillId="14" borderId="29" xfId="5" applyFont="1" applyFill="1" applyBorder="1" applyAlignment="1" applyProtection="1">
      <alignment horizontal="center" vertical="top" wrapText="1" shrinkToFit="1" readingOrder="2"/>
    </xf>
    <xf numFmtId="0" fontId="101" fillId="14" borderId="49" xfId="5" applyFont="1" applyFill="1" applyBorder="1" applyAlignment="1" applyProtection="1">
      <alignment horizontal="center" vertical="top" wrapText="1" shrinkToFit="1" readingOrder="2"/>
    </xf>
    <xf numFmtId="0" fontId="101" fillId="14" borderId="13" xfId="5" applyFont="1" applyFill="1" applyBorder="1" applyAlignment="1" applyProtection="1">
      <alignment horizontal="center" vertical="top" wrapText="1" shrinkToFit="1" readingOrder="2"/>
    </xf>
    <xf numFmtId="0" fontId="101" fillId="14" borderId="22" xfId="5" applyFont="1" applyFill="1" applyBorder="1" applyAlignment="1" applyProtection="1">
      <alignment horizontal="center" vertical="top" wrapText="1" shrinkToFit="1" readingOrder="2"/>
    </xf>
    <xf numFmtId="14" fontId="63" fillId="22" borderId="230" xfId="0" applyNumberFormat="1" applyFont="1" applyFill="1" applyBorder="1" applyAlignment="1" applyProtection="1">
      <alignment horizontal="center" readingOrder="2"/>
      <protection locked="0"/>
    </xf>
    <xf numFmtId="0" fontId="44" fillId="0" borderId="251" xfId="5" applyFont="1" applyFill="1" applyBorder="1" applyAlignment="1" applyProtection="1">
      <alignment horizontal="center" vertical="center" readingOrder="2"/>
    </xf>
    <xf numFmtId="8" fontId="14" fillId="0" borderId="0" xfId="0" applyNumberFormat="1" applyFont="1" applyFill="1" applyAlignment="1" applyProtection="1">
      <alignment readingOrder="2"/>
    </xf>
    <xf numFmtId="164" fontId="13" fillId="0" borderId="72" xfId="5" applyNumberFormat="1" applyFont="1" applyFill="1" applyBorder="1" applyAlignment="1" applyProtection="1">
      <alignment horizontal="right" vertical="center" shrinkToFit="1" readingOrder="1"/>
    </xf>
    <xf numFmtId="164" fontId="13" fillId="0" borderId="73" xfId="5" applyNumberFormat="1" applyFont="1" applyFill="1" applyBorder="1" applyAlignment="1" applyProtection="1">
      <alignment horizontal="right" vertical="center" shrinkToFit="1" readingOrder="1"/>
    </xf>
    <xf numFmtId="0" fontId="22" fillId="0" borderId="252" xfId="5" applyFont="1" applyFill="1" applyBorder="1" applyAlignment="1" applyProtection="1">
      <alignment horizontal="center" readingOrder="2"/>
    </xf>
    <xf numFmtId="0" fontId="22" fillId="0" borderId="253" xfId="5" applyFont="1" applyFill="1" applyBorder="1" applyAlignment="1" applyProtection="1">
      <alignment horizontal="center" readingOrder="2"/>
    </xf>
    <xf numFmtId="0" fontId="44" fillId="0" borderId="254" xfId="5" applyFont="1" applyFill="1" applyBorder="1" applyAlignment="1" applyProtection="1">
      <alignment horizontal="center" vertical="center" readingOrder="2"/>
    </xf>
    <xf numFmtId="0" fontId="44" fillId="0" borderId="255" xfId="5" applyFont="1" applyFill="1" applyBorder="1" applyAlignment="1" applyProtection="1">
      <alignment horizontal="center" vertical="center" readingOrder="2"/>
    </xf>
    <xf numFmtId="0" fontId="44" fillId="0" borderId="256" xfId="5" applyFont="1" applyFill="1" applyBorder="1" applyAlignment="1" applyProtection="1">
      <alignment horizontal="center" vertical="center" readingOrder="2"/>
    </xf>
    <xf numFmtId="164" fontId="44" fillId="0" borderId="74" xfId="5" applyNumberFormat="1" applyFont="1" applyFill="1" applyBorder="1" applyAlignment="1" applyProtection="1">
      <alignment horizontal="right" vertical="center" shrinkToFit="1" readingOrder="1"/>
    </xf>
    <xf numFmtId="164" fontId="44" fillId="0" borderId="75" xfId="5" applyNumberFormat="1" applyFont="1" applyFill="1" applyBorder="1" applyAlignment="1" applyProtection="1">
      <alignment horizontal="right" vertical="center" shrinkToFit="1" readingOrder="1"/>
    </xf>
    <xf numFmtId="4" fontId="48" fillId="0" borderId="209" xfId="0" applyNumberFormat="1" applyFont="1" applyFill="1" applyBorder="1" applyAlignment="1" applyProtection="1">
      <alignment horizontal="center" vertical="center" readingOrder="2"/>
    </xf>
    <xf numFmtId="4" fontId="48" fillId="0" borderId="358" xfId="0" applyNumberFormat="1" applyFont="1" applyFill="1" applyBorder="1" applyAlignment="1" applyProtection="1">
      <alignment horizontal="center" vertical="center" readingOrder="2"/>
    </xf>
    <xf numFmtId="0" fontId="44" fillId="0" borderId="257" xfId="5" applyFont="1" applyFill="1" applyBorder="1" applyAlignment="1" applyProtection="1">
      <alignment horizontal="right" shrinkToFit="1" readingOrder="2"/>
    </xf>
    <xf numFmtId="0" fontId="44" fillId="0" borderId="202" xfId="5" applyFont="1" applyFill="1" applyBorder="1" applyAlignment="1" applyProtection="1">
      <alignment horizontal="right" shrinkToFit="1" readingOrder="2"/>
    </xf>
    <xf numFmtId="0" fontId="44" fillId="0" borderId="203" xfId="5" applyFont="1" applyFill="1" applyBorder="1" applyAlignment="1" applyProtection="1">
      <alignment horizontal="right" shrinkToFit="1" readingOrder="2"/>
    </xf>
    <xf numFmtId="4" fontId="48" fillId="0" borderId="258" xfId="0" applyNumberFormat="1" applyFont="1" applyFill="1" applyBorder="1" applyAlignment="1" applyProtection="1">
      <alignment horizontal="center" vertical="center" readingOrder="2"/>
    </xf>
    <xf numFmtId="4" fontId="48" fillId="0" borderId="259" xfId="0" applyNumberFormat="1" applyFont="1" applyFill="1" applyBorder="1" applyAlignment="1" applyProtection="1">
      <alignment horizontal="center" vertical="center" readingOrder="2"/>
    </xf>
    <xf numFmtId="4" fontId="48" fillId="0" borderId="260" xfId="0" applyNumberFormat="1" applyFont="1" applyFill="1" applyBorder="1" applyAlignment="1" applyProtection="1">
      <alignment horizontal="center" vertical="center" readingOrder="2"/>
    </xf>
    <xf numFmtId="4" fontId="48" fillId="0" borderId="188" xfId="0" applyNumberFormat="1" applyFont="1" applyFill="1" applyBorder="1" applyAlignment="1" applyProtection="1">
      <alignment horizontal="center" vertical="center" readingOrder="2"/>
    </xf>
    <xf numFmtId="4" fontId="48" fillId="0" borderId="0" xfId="0" applyNumberFormat="1" applyFont="1" applyFill="1" applyBorder="1" applyAlignment="1" applyProtection="1">
      <alignment horizontal="center" vertical="center" readingOrder="2"/>
    </xf>
    <xf numFmtId="4" fontId="48" fillId="0" borderId="189" xfId="0" applyNumberFormat="1" applyFont="1" applyFill="1" applyBorder="1" applyAlignment="1" applyProtection="1">
      <alignment horizontal="center" vertical="center" readingOrder="2"/>
    </xf>
    <xf numFmtId="164" fontId="13" fillId="0" borderId="255" xfId="5" applyNumberFormat="1" applyFont="1" applyFill="1" applyBorder="1" applyAlignment="1" applyProtection="1">
      <alignment horizontal="right" vertical="center" shrinkToFit="1" readingOrder="1"/>
    </xf>
    <xf numFmtId="164" fontId="13" fillId="0" borderId="256" xfId="5" applyNumberFormat="1" applyFont="1" applyFill="1" applyBorder="1" applyAlignment="1" applyProtection="1">
      <alignment horizontal="right" vertical="center" shrinkToFit="1" readingOrder="1"/>
    </xf>
    <xf numFmtId="0" fontId="48" fillId="13" borderId="331" xfId="4" applyFont="1" applyFill="1" applyBorder="1" applyAlignment="1" applyProtection="1">
      <alignment horizontal="center" vertical="center"/>
    </xf>
    <xf numFmtId="0" fontId="48" fillId="13" borderId="0" xfId="4" applyFont="1" applyFill="1" applyBorder="1" applyAlignment="1" applyProtection="1">
      <alignment horizontal="center" vertical="center"/>
    </xf>
    <xf numFmtId="0" fontId="48" fillId="13" borderId="189" xfId="4" applyFont="1" applyFill="1" applyBorder="1" applyAlignment="1" applyProtection="1">
      <alignment horizontal="center" vertical="center"/>
    </xf>
    <xf numFmtId="0" fontId="48" fillId="13" borderId="332" xfId="4" applyFont="1" applyFill="1" applyBorder="1" applyAlignment="1" applyProtection="1">
      <alignment horizontal="center" vertical="center"/>
    </xf>
    <xf numFmtId="0" fontId="48" fillId="13" borderId="216" xfId="4" applyFont="1" applyFill="1" applyBorder="1" applyAlignment="1" applyProtection="1">
      <alignment horizontal="center" vertical="center"/>
    </xf>
    <xf numFmtId="0" fontId="48" fillId="13" borderId="217" xfId="4" applyFont="1" applyFill="1" applyBorder="1" applyAlignment="1" applyProtection="1">
      <alignment horizontal="center" vertical="center"/>
    </xf>
    <xf numFmtId="0" fontId="47" fillId="13" borderId="0" xfId="4" applyFont="1" applyFill="1" applyBorder="1" applyAlignment="1" applyProtection="1">
      <alignment horizontal="center" vertical="center"/>
    </xf>
    <xf numFmtId="0" fontId="47" fillId="13" borderId="8" xfId="4" applyFont="1" applyFill="1" applyBorder="1" applyAlignment="1" applyProtection="1">
      <alignment horizontal="center" vertical="center"/>
    </xf>
    <xf numFmtId="8" fontId="22" fillId="13" borderId="261" xfId="4" applyNumberFormat="1" applyFont="1" applyFill="1" applyBorder="1" applyAlignment="1" applyProtection="1">
      <alignment vertical="center" shrinkToFit="1"/>
    </xf>
    <xf numFmtId="8" fontId="22" fillId="13" borderId="262" xfId="4" applyNumberFormat="1" applyFont="1" applyFill="1" applyBorder="1" applyAlignment="1" applyProtection="1">
      <alignment vertical="center" shrinkToFit="1"/>
    </xf>
    <xf numFmtId="8" fontId="22" fillId="13" borderId="263" xfId="4" applyNumberFormat="1" applyFont="1" applyFill="1" applyBorder="1" applyAlignment="1" applyProtection="1">
      <alignment vertical="center" shrinkToFit="1"/>
    </xf>
    <xf numFmtId="0" fontId="47" fillId="13" borderId="209" xfId="4" applyFont="1" applyFill="1" applyBorder="1" applyAlignment="1" applyProtection="1">
      <alignment horizontal="center" vertical="center"/>
    </xf>
    <xf numFmtId="0" fontId="48" fillId="13" borderId="221" xfId="5" applyFont="1" applyFill="1" applyBorder="1" applyAlignment="1" applyProtection="1">
      <alignment horizontal="center" vertical="top" wrapText="1"/>
    </xf>
    <xf numFmtId="0" fontId="48" fillId="13" borderId="20" xfId="5" applyFont="1" applyFill="1" applyBorder="1" applyAlignment="1" applyProtection="1">
      <alignment horizontal="center" vertical="top" wrapText="1"/>
    </xf>
    <xf numFmtId="0" fontId="48" fillId="13" borderId="222" xfId="5" applyFont="1" applyFill="1" applyBorder="1" applyAlignment="1" applyProtection="1">
      <alignment horizontal="center" vertical="top" wrapText="1"/>
    </xf>
    <xf numFmtId="0" fontId="48" fillId="13" borderId="188" xfId="5" applyFont="1" applyFill="1" applyBorder="1" applyAlignment="1" applyProtection="1">
      <alignment horizontal="center" vertical="top" wrapText="1"/>
    </xf>
    <xf numFmtId="0" fontId="48" fillId="13" borderId="0" xfId="5" applyFont="1" applyFill="1" applyBorder="1" applyAlignment="1" applyProtection="1">
      <alignment horizontal="center" vertical="top" wrapText="1"/>
    </xf>
    <xf numFmtId="0" fontId="48" fillId="13" borderId="189" xfId="5" applyFont="1" applyFill="1" applyBorder="1" applyAlignment="1" applyProtection="1">
      <alignment horizontal="center" vertical="top" wrapText="1"/>
    </xf>
    <xf numFmtId="0" fontId="48" fillId="13" borderId="215" xfId="5" applyFont="1" applyFill="1" applyBorder="1" applyAlignment="1" applyProtection="1">
      <alignment horizontal="center" vertical="top" wrapText="1"/>
    </xf>
    <xf numFmtId="0" fontId="48" fillId="13" borderId="216" xfId="5" applyFont="1" applyFill="1" applyBorder="1" applyAlignment="1" applyProtection="1">
      <alignment horizontal="center" vertical="top" wrapText="1"/>
    </xf>
    <xf numFmtId="0" fontId="48" fillId="13" borderId="217" xfId="5" applyFont="1" applyFill="1" applyBorder="1" applyAlignment="1" applyProtection="1">
      <alignment horizontal="center" vertical="top" wrapText="1"/>
    </xf>
    <xf numFmtId="0" fontId="59" fillId="0" borderId="50" xfId="5" applyFont="1" applyFill="1" applyBorder="1" applyAlignment="1" applyProtection="1">
      <alignment vertical="center" shrinkToFit="1" readingOrder="2"/>
    </xf>
    <xf numFmtId="0" fontId="59" fillId="0" borderId="28" xfId="5" applyFont="1" applyFill="1" applyBorder="1" applyAlignment="1" applyProtection="1">
      <alignment vertical="center" shrinkToFit="1" readingOrder="2"/>
    </xf>
    <xf numFmtId="0" fontId="59" fillId="0" borderId="49" xfId="5" applyFont="1" applyFill="1" applyBorder="1" applyAlignment="1" applyProtection="1">
      <alignment vertical="center" shrinkToFit="1" readingOrder="2"/>
    </xf>
    <xf numFmtId="0" fontId="59" fillId="0" borderId="13" xfId="5" applyFont="1" applyFill="1" applyBorder="1" applyAlignment="1" applyProtection="1">
      <alignment vertical="center" shrinkToFit="1" readingOrder="2"/>
    </xf>
    <xf numFmtId="8" fontId="13" fillId="13" borderId="264" xfId="4" applyNumberFormat="1" applyFont="1" applyFill="1" applyBorder="1" applyAlignment="1" applyProtection="1">
      <alignment shrinkToFit="1"/>
    </xf>
    <xf numFmtId="0" fontId="47" fillId="13" borderId="265" xfId="4" applyFont="1" applyFill="1" applyBorder="1" applyAlignment="1" applyProtection="1">
      <alignment horizontal="center" vertical="center"/>
    </xf>
    <xf numFmtId="0" fontId="47" fillId="13" borderId="266" xfId="4" applyFont="1" applyFill="1" applyBorder="1" applyAlignment="1" applyProtection="1">
      <alignment horizontal="center" vertical="center"/>
    </xf>
    <xf numFmtId="0" fontId="47" fillId="13" borderId="208" xfId="4" applyFont="1" applyFill="1" applyBorder="1" applyAlignment="1" applyProtection="1">
      <alignment horizontal="center" vertical="center"/>
    </xf>
    <xf numFmtId="0" fontId="45" fillId="0" borderId="76" xfId="5" applyFont="1" applyFill="1" applyBorder="1" applyAlignment="1" applyProtection="1">
      <alignment horizontal="right" readingOrder="2"/>
    </xf>
    <xf numFmtId="0" fontId="45" fillId="0" borderId="77" xfId="5" applyFont="1" applyFill="1" applyBorder="1" applyAlignment="1" applyProtection="1">
      <alignment horizontal="right" readingOrder="2"/>
    </xf>
    <xf numFmtId="0" fontId="45" fillId="0" borderId="78" xfId="5" applyFont="1" applyFill="1" applyBorder="1" applyAlignment="1" applyProtection="1">
      <alignment horizontal="right" readingOrder="2"/>
    </xf>
    <xf numFmtId="166" fontId="46" fillId="0" borderId="79" xfId="4" applyNumberFormat="1" applyFont="1" applyFill="1" applyBorder="1" applyAlignment="1" applyProtection="1">
      <alignment horizontal="right" vertical="center" shrinkToFit="1"/>
    </xf>
    <xf numFmtId="166" fontId="46" fillId="0" borderId="80" xfId="4" applyNumberFormat="1" applyFont="1" applyFill="1" applyBorder="1" applyAlignment="1" applyProtection="1">
      <alignment horizontal="right" vertical="center" shrinkToFit="1"/>
    </xf>
    <xf numFmtId="166" fontId="22" fillId="13" borderId="267" xfId="4" applyNumberFormat="1" applyFont="1" applyFill="1" applyBorder="1" applyAlignment="1" applyProtection="1">
      <alignment horizontal="right" vertical="center" shrinkToFit="1"/>
    </xf>
    <xf numFmtId="1" fontId="13" fillId="13" borderId="264" xfId="4" applyNumberFormat="1" applyFont="1" applyFill="1" applyBorder="1" applyAlignment="1" applyProtection="1">
      <alignment horizontal="center" vertical="center" shrinkToFit="1"/>
    </xf>
    <xf numFmtId="0" fontId="47" fillId="13" borderId="268" xfId="4" applyFont="1" applyFill="1" applyBorder="1" applyAlignment="1" applyProtection="1">
      <alignment horizontal="right" vertical="center" shrinkToFit="1"/>
      <protection locked="0"/>
    </xf>
    <xf numFmtId="0" fontId="47" fillId="13" borderId="81" xfId="4" applyFont="1" applyFill="1" applyBorder="1" applyAlignment="1" applyProtection="1">
      <alignment horizontal="right" vertical="center" shrinkToFit="1"/>
      <protection locked="0"/>
    </xf>
    <xf numFmtId="0" fontId="47" fillId="13" borderId="82" xfId="4" applyFont="1" applyFill="1" applyBorder="1" applyAlignment="1" applyProtection="1">
      <alignment horizontal="right" vertical="center" shrinkToFit="1"/>
      <protection locked="0"/>
    </xf>
    <xf numFmtId="0" fontId="22" fillId="13" borderId="269" xfId="4" applyFont="1" applyFill="1" applyBorder="1" applyAlignment="1" applyProtection="1">
      <alignment horizontal="right" vertical="center" shrinkToFit="1"/>
    </xf>
    <xf numFmtId="0" fontId="22" fillId="13" borderId="209" xfId="4" applyFont="1" applyFill="1" applyBorder="1" applyAlignment="1" applyProtection="1">
      <alignment horizontal="right" vertical="center" shrinkToFit="1"/>
    </xf>
    <xf numFmtId="166" fontId="22" fillId="13" borderId="209" xfId="4" applyNumberFormat="1" applyFont="1" applyFill="1" applyBorder="1" applyAlignment="1" applyProtection="1">
      <alignment horizontal="right" vertical="center" shrinkToFit="1"/>
    </xf>
    <xf numFmtId="4" fontId="44" fillId="0" borderId="10" xfId="5" applyNumberFormat="1" applyFont="1" applyFill="1" applyBorder="1" applyAlignment="1" applyProtection="1">
      <alignment shrinkToFit="1" readingOrder="2"/>
    </xf>
    <xf numFmtId="4" fontId="44" fillId="0" borderId="12" xfId="5" applyNumberFormat="1" applyFont="1" applyFill="1" applyBorder="1" applyAlignment="1" applyProtection="1">
      <alignment shrinkToFit="1" readingOrder="2"/>
    </xf>
    <xf numFmtId="4" fontId="44" fillId="0" borderId="11" xfId="5" applyNumberFormat="1" applyFont="1" applyFill="1" applyBorder="1" applyAlignment="1" applyProtection="1">
      <alignment shrinkToFit="1" readingOrder="2"/>
    </xf>
    <xf numFmtId="1" fontId="13" fillId="13" borderId="209" xfId="4" applyNumberFormat="1" applyFont="1" applyFill="1" applyBorder="1" applyAlignment="1" applyProtection="1">
      <alignment horizontal="center" vertical="center" shrinkToFit="1"/>
    </xf>
    <xf numFmtId="0" fontId="47" fillId="13" borderId="105" xfId="4" applyFont="1" applyFill="1" applyBorder="1" applyAlignment="1" applyProtection="1">
      <alignment horizontal="center" vertical="center" shrinkToFit="1"/>
      <protection locked="0"/>
    </xf>
    <xf numFmtId="0" fontId="47" fillId="13" borderId="106" xfId="4" applyFont="1" applyFill="1" applyBorder="1" applyAlignment="1" applyProtection="1">
      <alignment horizontal="center" vertical="center" shrinkToFit="1"/>
      <protection locked="0"/>
    </xf>
    <xf numFmtId="0" fontId="48" fillId="0" borderId="258" xfId="0" applyFont="1" applyFill="1" applyBorder="1" applyAlignment="1" applyProtection="1">
      <alignment horizontal="center" vertical="center" wrapText="1" readingOrder="2"/>
    </xf>
    <xf numFmtId="0" fontId="48" fillId="0" borderId="259" xfId="0" applyFont="1" applyFill="1" applyBorder="1" applyAlignment="1" applyProtection="1">
      <alignment horizontal="center" vertical="center" wrapText="1" readingOrder="2"/>
    </xf>
    <xf numFmtId="0" fontId="48" fillId="0" borderId="260" xfId="0" applyFont="1" applyFill="1" applyBorder="1" applyAlignment="1" applyProtection="1">
      <alignment horizontal="center" vertical="center" wrapText="1" readingOrder="2"/>
    </xf>
    <xf numFmtId="0" fontId="48" fillId="0" borderId="188" xfId="0" applyFont="1" applyFill="1" applyBorder="1" applyAlignment="1" applyProtection="1">
      <alignment horizontal="center" vertical="center" wrapText="1" readingOrder="2"/>
    </xf>
    <xf numFmtId="0" fontId="48" fillId="0" borderId="0" xfId="0" applyFont="1" applyFill="1" applyBorder="1" applyAlignment="1" applyProtection="1">
      <alignment horizontal="center" vertical="center" wrapText="1" readingOrder="2"/>
    </xf>
    <xf numFmtId="0" fontId="48" fillId="0" borderId="189" xfId="0" applyFont="1" applyFill="1" applyBorder="1" applyAlignment="1" applyProtection="1">
      <alignment horizontal="center" vertical="center" wrapText="1" readingOrder="2"/>
    </xf>
    <xf numFmtId="3" fontId="48" fillId="0" borderId="209" xfId="0" applyNumberFormat="1" applyFont="1" applyFill="1" applyBorder="1" applyAlignment="1" applyProtection="1">
      <alignment horizontal="center" vertical="center" readingOrder="2"/>
    </xf>
    <xf numFmtId="3" fontId="48" fillId="0" borderId="358" xfId="0" applyNumberFormat="1" applyFont="1" applyFill="1" applyBorder="1" applyAlignment="1" applyProtection="1">
      <alignment horizontal="center" vertical="center" readingOrder="2"/>
    </xf>
    <xf numFmtId="164" fontId="13" fillId="0" borderId="83" xfId="5" applyNumberFormat="1" applyFont="1" applyFill="1" applyBorder="1" applyAlignment="1" applyProtection="1">
      <alignment horizontal="right" vertical="center" shrinkToFit="1" readingOrder="1"/>
    </xf>
    <xf numFmtId="164" fontId="13" fillId="0" borderId="84" xfId="5" applyNumberFormat="1" applyFont="1" applyFill="1" applyBorder="1" applyAlignment="1" applyProtection="1">
      <alignment horizontal="right" vertical="center" shrinkToFit="1" readingOrder="1"/>
    </xf>
    <xf numFmtId="164" fontId="45" fillId="0" borderId="270" xfId="5" applyNumberFormat="1" applyFont="1" applyFill="1" applyBorder="1" applyAlignment="1" applyProtection="1">
      <alignment vertical="center" shrinkToFit="1" readingOrder="1"/>
    </xf>
    <xf numFmtId="164" fontId="45" fillId="0" borderId="271" xfId="5" applyNumberFormat="1" applyFont="1" applyFill="1" applyBorder="1" applyAlignment="1" applyProtection="1">
      <alignment vertical="center" shrinkToFit="1" readingOrder="1"/>
    </xf>
    <xf numFmtId="164" fontId="45" fillId="0" borderId="272" xfId="5" applyNumberFormat="1" applyFont="1" applyFill="1" applyBorder="1" applyAlignment="1" applyProtection="1">
      <alignment vertical="center" shrinkToFit="1" readingOrder="1"/>
    </xf>
    <xf numFmtId="8" fontId="46" fillId="13" borderId="273" xfId="4" applyNumberFormat="1" applyFont="1" applyFill="1" applyBorder="1" applyAlignment="1" applyProtection="1">
      <alignment horizontal="center" vertical="center" shrinkToFit="1"/>
    </xf>
    <xf numFmtId="8" fontId="46" fillId="13" borderId="85" xfId="4" applyNumberFormat="1" applyFont="1" applyFill="1" applyBorder="1" applyAlignment="1" applyProtection="1">
      <alignment horizontal="center" vertical="center" shrinkToFit="1"/>
    </xf>
    <xf numFmtId="8" fontId="46" fillId="13" borderId="86" xfId="4" applyNumberFormat="1" applyFont="1" applyFill="1" applyBorder="1" applyAlignment="1" applyProtection="1">
      <alignment horizontal="center" vertical="center" shrinkToFit="1"/>
    </xf>
    <xf numFmtId="166" fontId="44" fillId="0" borderId="0" xfId="5" applyNumberFormat="1" applyFont="1" applyFill="1" applyBorder="1" applyAlignment="1" applyProtection="1">
      <alignment horizontal="center" shrinkToFit="1"/>
    </xf>
    <xf numFmtId="164" fontId="22" fillId="13" borderId="274" xfId="5" applyNumberFormat="1" applyFont="1" applyFill="1" applyBorder="1" applyAlignment="1" applyProtection="1">
      <alignment shrinkToFit="1"/>
    </xf>
    <xf numFmtId="164" fontId="22" fillId="13" borderId="264" xfId="5" applyNumberFormat="1" applyFont="1" applyFill="1" applyBorder="1" applyAlignment="1" applyProtection="1">
      <alignment shrinkToFit="1"/>
    </xf>
    <xf numFmtId="164" fontId="22" fillId="0" borderId="87" xfId="5" applyNumberFormat="1" applyFont="1" applyFill="1" applyBorder="1" applyAlignment="1" applyProtection="1">
      <alignment horizontal="right" vertical="center" shrinkToFit="1" readingOrder="1"/>
    </xf>
    <xf numFmtId="164" fontId="22" fillId="0" borderId="83" xfId="5" applyNumberFormat="1" applyFont="1" applyFill="1" applyBorder="1" applyAlignment="1" applyProtection="1">
      <alignment horizontal="right" vertical="center" shrinkToFit="1" readingOrder="1"/>
    </xf>
    <xf numFmtId="164" fontId="22" fillId="0" borderId="278" xfId="5" applyNumberFormat="1" applyFont="1" applyFill="1" applyBorder="1" applyAlignment="1" applyProtection="1">
      <alignment horizontal="right" vertical="center" shrinkToFit="1" readingOrder="1"/>
    </xf>
    <xf numFmtId="164" fontId="45" fillId="0" borderId="190" xfId="5" applyNumberFormat="1" applyFont="1" applyFill="1" applyBorder="1" applyAlignment="1" applyProtection="1">
      <alignment horizontal="right" vertical="center" shrinkToFit="1" readingOrder="1"/>
    </xf>
    <xf numFmtId="164" fontId="45" fillId="0" borderId="279" xfId="5" applyNumberFormat="1" applyFont="1" applyFill="1" applyBorder="1" applyAlignment="1" applyProtection="1">
      <alignment horizontal="right" vertical="center" shrinkToFit="1" readingOrder="1"/>
    </xf>
    <xf numFmtId="164" fontId="44" fillId="0" borderId="280" xfId="5" applyNumberFormat="1" applyFont="1" applyFill="1" applyBorder="1" applyAlignment="1" applyProtection="1">
      <alignment vertical="center" shrinkToFit="1" readingOrder="1"/>
    </xf>
    <xf numFmtId="164" fontId="44" fillId="0" borderId="281" xfId="5" applyNumberFormat="1" applyFont="1" applyFill="1" applyBorder="1" applyAlignment="1" applyProtection="1">
      <alignment vertical="center" shrinkToFit="1" readingOrder="1"/>
    </xf>
    <xf numFmtId="164" fontId="44" fillId="0" borderId="282" xfId="5" applyNumberFormat="1" applyFont="1" applyFill="1" applyBorder="1" applyAlignment="1" applyProtection="1">
      <alignment vertical="center" shrinkToFit="1" readingOrder="1"/>
    </xf>
    <xf numFmtId="164" fontId="13" fillId="0" borderId="88" xfId="5" applyNumberFormat="1" applyFont="1" applyFill="1" applyBorder="1" applyAlignment="1" applyProtection="1">
      <alignment horizontal="right" vertical="center" shrinkToFit="1" readingOrder="1"/>
    </xf>
    <xf numFmtId="164" fontId="13" fillId="0" borderId="283" xfId="5" applyNumberFormat="1" applyFont="1" applyFill="1" applyBorder="1" applyAlignment="1" applyProtection="1">
      <alignment horizontal="right" vertical="center" shrinkToFit="1" readingOrder="1"/>
    </xf>
    <xf numFmtId="164" fontId="13" fillId="0" borderId="284" xfId="5" applyNumberFormat="1" applyFont="1" applyFill="1" applyBorder="1" applyAlignment="1" applyProtection="1">
      <alignment horizontal="right" vertical="center" shrinkToFit="1" readingOrder="1"/>
    </xf>
    <xf numFmtId="164" fontId="13" fillId="0" borderId="285" xfId="5" applyNumberFormat="1" applyFont="1" applyFill="1" applyBorder="1" applyAlignment="1" applyProtection="1">
      <alignment horizontal="right" vertical="center" shrinkToFit="1" readingOrder="1"/>
    </xf>
    <xf numFmtId="164" fontId="22" fillId="0" borderId="286" xfId="5" applyNumberFormat="1" applyFont="1" applyFill="1" applyBorder="1" applyAlignment="1" applyProtection="1">
      <alignment horizontal="right" vertical="center" shrinkToFit="1" readingOrder="1"/>
    </xf>
    <xf numFmtId="164" fontId="22" fillId="0" borderId="287" xfId="5" applyNumberFormat="1" applyFont="1" applyFill="1" applyBorder="1" applyAlignment="1" applyProtection="1">
      <alignment horizontal="right" vertical="center" shrinkToFit="1" readingOrder="1"/>
    </xf>
    <xf numFmtId="164" fontId="22" fillId="0" borderId="288" xfId="5" applyNumberFormat="1" applyFont="1" applyFill="1" applyBorder="1" applyAlignment="1" applyProtection="1">
      <alignment horizontal="right" vertical="center" shrinkToFit="1" readingOrder="1"/>
    </xf>
    <xf numFmtId="164" fontId="45" fillId="0" borderId="257" xfId="5" applyNumberFormat="1" applyFont="1" applyFill="1" applyBorder="1" applyAlignment="1" applyProtection="1">
      <alignment vertical="center" shrinkToFit="1" readingOrder="1"/>
    </xf>
    <xf numFmtId="164" fontId="45" fillId="0" borderId="202" xfId="5" applyNumberFormat="1" applyFont="1" applyFill="1" applyBorder="1" applyAlignment="1" applyProtection="1">
      <alignment vertical="center" shrinkToFit="1" readingOrder="1"/>
    </xf>
    <xf numFmtId="164" fontId="45" fillId="0" borderId="203" xfId="5" applyNumberFormat="1" applyFont="1" applyFill="1" applyBorder="1" applyAlignment="1" applyProtection="1">
      <alignment vertical="center" shrinkToFit="1" readingOrder="1"/>
    </xf>
    <xf numFmtId="164" fontId="13" fillId="0" borderId="57" xfId="5" applyNumberFormat="1" applyFont="1" applyFill="1" applyBorder="1" applyAlignment="1" applyProtection="1">
      <alignment horizontal="right" vertical="center" shrinkToFit="1" readingOrder="1"/>
    </xf>
    <xf numFmtId="164" fontId="13" fillId="0" borderId="58" xfId="5" applyNumberFormat="1" applyFont="1" applyFill="1" applyBorder="1" applyAlignment="1" applyProtection="1">
      <alignment horizontal="right" vertical="center" shrinkToFit="1" readingOrder="1"/>
    </xf>
    <xf numFmtId="164" fontId="45" fillId="0" borderId="55" xfId="5" applyNumberFormat="1" applyFont="1" applyFill="1" applyBorder="1" applyAlignment="1" applyProtection="1">
      <alignment horizontal="right" vertical="center" shrinkToFit="1" readingOrder="1"/>
    </xf>
    <xf numFmtId="164" fontId="45" fillId="0" borderId="23" xfId="5" applyNumberFormat="1" applyFont="1" applyFill="1" applyBorder="1" applyAlignment="1" applyProtection="1">
      <alignment horizontal="right" vertical="center" shrinkToFit="1" readingOrder="1"/>
    </xf>
    <xf numFmtId="164" fontId="45" fillId="0" borderId="56" xfId="5" applyNumberFormat="1" applyFont="1" applyFill="1" applyBorder="1" applyAlignment="1" applyProtection="1">
      <alignment horizontal="right" vertical="center" shrinkToFit="1" readingOrder="1"/>
    </xf>
    <xf numFmtId="164" fontId="45" fillId="0" borderId="275" xfId="5" applyNumberFormat="1" applyFont="1" applyFill="1" applyBorder="1" applyAlignment="1" applyProtection="1">
      <alignment vertical="center" shrinkToFit="1" readingOrder="1"/>
    </xf>
    <xf numFmtId="164" fontId="45" fillId="0" borderId="276" xfId="5" applyNumberFormat="1" applyFont="1" applyFill="1" applyBorder="1" applyAlignment="1" applyProtection="1">
      <alignment vertical="center" shrinkToFit="1" readingOrder="1"/>
    </xf>
    <xf numFmtId="164" fontId="45" fillId="0" borderId="277" xfId="5" applyNumberFormat="1" applyFont="1" applyFill="1" applyBorder="1" applyAlignment="1" applyProtection="1">
      <alignment vertical="center" shrinkToFit="1" readingOrder="1"/>
    </xf>
    <xf numFmtId="0" fontId="48" fillId="13" borderId="129" xfId="4" applyFont="1" applyFill="1" applyBorder="1" applyAlignment="1" applyProtection="1">
      <alignment horizontal="center" vertical="center"/>
    </xf>
    <xf numFmtId="0" fontId="13" fillId="13" borderId="0" xfId="4" applyFont="1" applyFill="1" applyBorder="1" applyAlignment="1" applyProtection="1">
      <alignment horizontal="right" vertical="center"/>
    </xf>
    <xf numFmtId="0" fontId="13" fillId="13" borderId="129" xfId="4" applyFont="1" applyFill="1" applyBorder="1" applyAlignment="1" applyProtection="1">
      <alignment horizontal="right" vertical="center"/>
    </xf>
    <xf numFmtId="0" fontId="73" fillId="13" borderId="0" xfId="4" applyFont="1" applyFill="1" applyBorder="1" applyAlignment="1" applyProtection="1">
      <alignment horizontal="center" vertical="center"/>
    </xf>
    <xf numFmtId="0" fontId="73" fillId="13" borderId="129" xfId="4" applyFont="1" applyFill="1" applyBorder="1" applyAlignment="1" applyProtection="1">
      <alignment horizontal="center" vertical="center"/>
    </xf>
    <xf numFmtId="0" fontId="73" fillId="13" borderId="14" xfId="4" applyFont="1" applyFill="1" applyBorder="1" applyAlignment="1" applyProtection="1">
      <alignment horizontal="center" vertical="center" wrapText="1"/>
    </xf>
    <xf numFmtId="0" fontId="73" fillId="13" borderId="22" xfId="4" applyFont="1" applyFill="1" applyBorder="1" applyAlignment="1" applyProtection="1">
      <alignment horizontal="center" vertical="center" wrapText="1"/>
    </xf>
    <xf numFmtId="0" fontId="73" fillId="13" borderId="15" xfId="4" applyFont="1" applyFill="1" applyBorder="1" applyAlignment="1" applyProtection="1">
      <alignment horizontal="center" vertical="center" wrapText="1"/>
    </xf>
    <xf numFmtId="0" fontId="73" fillId="13" borderId="340" xfId="4" applyFont="1" applyFill="1" applyBorder="1" applyAlignment="1" applyProtection="1">
      <alignment horizontal="center" vertical="center" wrapText="1"/>
    </xf>
    <xf numFmtId="0" fontId="73" fillId="13" borderId="51" xfId="4" applyFont="1" applyFill="1" applyBorder="1" applyAlignment="1" applyProtection="1">
      <alignment horizontal="center" vertical="center" wrapText="1"/>
    </xf>
    <xf numFmtId="0" fontId="73" fillId="13" borderId="341" xfId="4" applyFont="1" applyFill="1" applyBorder="1" applyAlignment="1" applyProtection="1">
      <alignment horizontal="center" vertical="center" wrapText="1"/>
    </xf>
    <xf numFmtId="0" fontId="77" fillId="13" borderId="334" xfId="4" applyFont="1" applyFill="1" applyBorder="1" applyAlignment="1" applyProtection="1">
      <alignment horizontal="center" vertical="center" wrapText="1" readingOrder="2"/>
    </xf>
    <xf numFmtId="0" fontId="77" fillId="13" borderId="13" xfId="4" applyFont="1" applyFill="1" applyBorder="1" applyAlignment="1" applyProtection="1">
      <alignment horizontal="center" vertical="center" wrapText="1" readingOrder="2"/>
    </xf>
    <xf numFmtId="0" fontId="77" fillId="13" borderId="22" xfId="4" applyFont="1" applyFill="1" applyBorder="1" applyAlignment="1" applyProtection="1">
      <alignment horizontal="center" vertical="center" wrapText="1" readingOrder="2"/>
    </xf>
    <xf numFmtId="0" fontId="48" fillId="13" borderId="13" xfId="4" applyFont="1" applyFill="1" applyBorder="1" applyAlignment="1" applyProtection="1">
      <alignment horizontal="center" vertical="top" shrinkToFit="1"/>
    </xf>
    <xf numFmtId="0" fontId="48" fillId="13" borderId="342" xfId="4" applyFont="1" applyFill="1" applyBorder="1" applyAlignment="1" applyProtection="1">
      <alignment horizontal="center" vertical="top" shrinkToFit="1"/>
    </xf>
    <xf numFmtId="0" fontId="44" fillId="0" borderId="6" xfId="5" applyFont="1" applyFill="1" applyBorder="1" applyAlignment="1" applyProtection="1">
      <alignment horizontal="center" vertical="center" readingOrder="2"/>
    </xf>
    <xf numFmtId="0" fontId="44" fillId="0" borderId="0" xfId="5" applyFont="1" applyFill="1" applyBorder="1" applyAlignment="1" applyProtection="1">
      <alignment horizontal="center" vertical="center" readingOrder="2"/>
    </xf>
    <xf numFmtId="0" fontId="44" fillId="0" borderId="8" xfId="5" applyFont="1" applyFill="1" applyBorder="1" applyAlignment="1" applyProtection="1">
      <alignment horizontal="center" vertical="center" readingOrder="2"/>
    </xf>
    <xf numFmtId="10" fontId="59" fillId="0" borderId="289" xfId="0" applyNumberFormat="1" applyFont="1" applyFill="1" applyBorder="1" applyAlignment="1" applyProtection="1">
      <alignment horizontal="center" vertical="center" shrinkToFit="1" readingOrder="2"/>
    </xf>
    <xf numFmtId="10" fontId="59" fillId="0" borderId="290" xfId="0" applyNumberFormat="1" applyFont="1" applyFill="1" applyBorder="1" applyAlignment="1" applyProtection="1">
      <alignment horizontal="center" vertical="center" shrinkToFit="1" readingOrder="2"/>
    </xf>
    <xf numFmtId="10" fontId="59" fillId="0" borderId="291" xfId="0" applyNumberFormat="1" applyFont="1" applyFill="1" applyBorder="1" applyAlignment="1" applyProtection="1">
      <alignment horizontal="center" vertical="center" shrinkToFit="1" readingOrder="2"/>
    </xf>
    <xf numFmtId="10" fontId="59" fillId="0" borderId="292" xfId="0" applyNumberFormat="1" applyFont="1" applyFill="1" applyBorder="1" applyAlignment="1" applyProtection="1">
      <alignment horizontal="center" vertical="center" shrinkToFit="1" readingOrder="2"/>
    </xf>
    <xf numFmtId="0" fontId="47" fillId="13" borderId="11" xfId="4" applyFont="1" applyFill="1" applyBorder="1" applyAlignment="1" applyProtection="1">
      <alignment horizontal="center" vertical="center"/>
    </xf>
    <xf numFmtId="0" fontId="47" fillId="13" borderId="1" xfId="4" applyFont="1" applyFill="1" applyBorder="1" applyAlignment="1" applyProtection="1">
      <alignment horizontal="center" vertical="center"/>
    </xf>
    <xf numFmtId="0" fontId="63" fillId="0" borderId="97" xfId="5" applyFont="1" applyFill="1" applyBorder="1" applyAlignment="1" applyProtection="1">
      <alignment horizontal="right" vertical="center" readingOrder="2"/>
    </xf>
    <xf numFmtId="0" fontId="63" fillId="0" borderId="98" xfId="5" applyFont="1" applyFill="1" applyBorder="1" applyAlignment="1" applyProtection="1">
      <alignment horizontal="right" vertical="center" readingOrder="2"/>
    </xf>
    <xf numFmtId="0" fontId="63" fillId="0" borderId="99" xfId="5" applyFont="1" applyFill="1" applyBorder="1" applyAlignment="1" applyProtection="1">
      <alignment horizontal="right" readingOrder="2"/>
    </xf>
    <xf numFmtId="0" fontId="63" fillId="0" borderId="100" xfId="5" applyFont="1" applyFill="1" applyBorder="1" applyAlignment="1" applyProtection="1">
      <alignment horizontal="right" readingOrder="2"/>
    </xf>
    <xf numFmtId="0" fontId="63" fillId="0" borderId="101" xfId="5" applyFont="1" applyFill="1" applyBorder="1" applyAlignment="1" applyProtection="1">
      <alignment horizontal="right" readingOrder="2"/>
    </xf>
    <xf numFmtId="0" fontId="63" fillId="0" borderId="102" xfId="5" applyFont="1" applyFill="1" applyBorder="1" applyAlignment="1" applyProtection="1">
      <alignment horizontal="right" vertical="center" readingOrder="2"/>
    </xf>
    <xf numFmtId="0" fontId="63" fillId="0" borderId="103" xfId="5" applyFont="1" applyFill="1" applyBorder="1" applyAlignment="1" applyProtection="1">
      <alignment horizontal="right" vertical="center" readingOrder="2"/>
    </xf>
    <xf numFmtId="0" fontId="63" fillId="0" borderId="104" xfId="5" applyFont="1" applyFill="1" applyBorder="1" applyAlignment="1" applyProtection="1">
      <alignment horizontal="right" vertical="center" readingOrder="2"/>
    </xf>
    <xf numFmtId="0" fontId="47" fillId="13" borderId="105" xfId="4" applyFont="1" applyFill="1" applyBorder="1" applyAlignment="1" applyProtection="1">
      <alignment horizontal="right" vertical="center" shrinkToFit="1"/>
      <protection locked="0"/>
    </xf>
    <xf numFmtId="0" fontId="47" fillId="13" borderId="106" xfId="4" applyFont="1" applyFill="1" applyBorder="1" applyAlignment="1" applyProtection="1">
      <alignment horizontal="right" vertical="center" shrinkToFit="1"/>
      <protection locked="0"/>
    </xf>
    <xf numFmtId="0" fontId="47" fillId="13" borderId="326" xfId="4" applyFont="1" applyFill="1" applyBorder="1" applyAlignment="1" applyProtection="1">
      <alignment horizontal="center" vertical="center"/>
    </xf>
    <xf numFmtId="0" fontId="88" fillId="33" borderId="293" xfId="5" applyFont="1" applyFill="1" applyBorder="1" applyAlignment="1" applyProtection="1">
      <alignment horizontal="center" vertical="center" shrinkToFit="1" readingOrder="2"/>
    </xf>
    <xf numFmtId="0" fontId="88" fillId="33" borderId="294" xfId="5" applyFont="1" applyFill="1" applyBorder="1" applyAlignment="1" applyProtection="1">
      <alignment horizontal="center" vertical="center" shrinkToFit="1" readingOrder="2"/>
    </xf>
    <xf numFmtId="0" fontId="88" fillId="33" borderId="161" xfId="5" applyFont="1" applyFill="1" applyBorder="1" applyAlignment="1" applyProtection="1">
      <alignment horizontal="center" vertical="center" shrinkToFit="1" readingOrder="2"/>
    </xf>
    <xf numFmtId="0" fontId="88" fillId="33" borderId="295" xfId="5" applyFont="1" applyFill="1" applyBorder="1" applyAlignment="1" applyProtection="1">
      <alignment horizontal="center" vertical="center" shrinkToFit="1" readingOrder="2"/>
    </xf>
    <xf numFmtId="164" fontId="22" fillId="0" borderId="296" xfId="5" applyNumberFormat="1" applyFont="1" applyFill="1" applyBorder="1" applyAlignment="1" applyProtection="1">
      <alignment horizontal="right" vertical="center" shrinkToFit="1" readingOrder="1"/>
    </xf>
    <xf numFmtId="164" fontId="22" fillId="0" borderId="297" xfId="5" applyNumberFormat="1" applyFont="1" applyFill="1" applyBorder="1" applyAlignment="1" applyProtection="1">
      <alignment horizontal="right" vertical="center" shrinkToFit="1" readingOrder="1"/>
    </xf>
    <xf numFmtId="164" fontId="22" fillId="0" borderId="298" xfId="5" applyNumberFormat="1" applyFont="1" applyFill="1" applyBorder="1" applyAlignment="1" applyProtection="1">
      <alignment horizontal="right" vertical="center" shrinkToFit="1" readingOrder="1"/>
    </xf>
    <xf numFmtId="164" fontId="22" fillId="0" borderId="254" xfId="5" applyNumberFormat="1" applyFont="1" applyFill="1" applyBorder="1" applyAlignment="1" applyProtection="1">
      <alignment horizontal="right" vertical="center" shrinkToFit="1" readingOrder="1"/>
    </xf>
    <xf numFmtId="164" fontId="22" fillId="0" borderId="255" xfId="5" applyNumberFormat="1" applyFont="1" applyFill="1" applyBorder="1" applyAlignment="1" applyProtection="1">
      <alignment horizontal="right" vertical="center" shrinkToFit="1" readingOrder="1"/>
    </xf>
    <xf numFmtId="164" fontId="22" fillId="0" borderId="299" xfId="5" applyNumberFormat="1" applyFont="1" applyFill="1" applyBorder="1" applyAlignment="1" applyProtection="1">
      <alignment horizontal="right" vertical="center" shrinkToFit="1" readingOrder="1"/>
    </xf>
    <xf numFmtId="0" fontId="54" fillId="0" borderId="107" xfId="5" applyFont="1" applyFill="1" applyBorder="1" applyAlignment="1" applyProtection="1">
      <alignment horizontal="center" vertical="center" wrapText="1" readingOrder="2"/>
    </xf>
    <xf numFmtId="0" fontId="54" fillId="0" borderId="92" xfId="5" applyFont="1" applyFill="1" applyBorder="1" applyAlignment="1" applyProtection="1">
      <alignment horizontal="center" vertical="center" readingOrder="2"/>
    </xf>
    <xf numFmtId="0" fontId="54" fillId="0" borderId="108" xfId="5" applyFont="1" applyFill="1" applyBorder="1" applyAlignment="1" applyProtection="1">
      <alignment horizontal="center" vertical="center" readingOrder="2"/>
    </xf>
    <xf numFmtId="0" fontId="54" fillId="0" borderId="19" xfId="5" applyFont="1" applyFill="1" applyBorder="1" applyAlignment="1" applyProtection="1">
      <alignment horizontal="center" vertical="center" readingOrder="2"/>
    </xf>
    <xf numFmtId="0" fontId="54" fillId="0" borderId="0" xfId="5" applyFont="1" applyFill="1" applyBorder="1" applyAlignment="1" applyProtection="1">
      <alignment horizontal="center" vertical="center" readingOrder="2"/>
    </xf>
    <xf numFmtId="0" fontId="54" fillId="0" borderId="9" xfId="5" applyFont="1" applyFill="1" applyBorder="1" applyAlignment="1" applyProtection="1">
      <alignment horizontal="center" vertical="center" readingOrder="2"/>
    </xf>
    <xf numFmtId="0" fontId="54" fillId="0" borderId="49" xfId="5" applyFont="1" applyFill="1" applyBorder="1" applyAlignment="1" applyProtection="1">
      <alignment horizontal="center" vertical="center" readingOrder="2"/>
    </xf>
    <xf numFmtId="0" fontId="54" fillId="0" borderId="13" xfId="5" applyFont="1" applyFill="1" applyBorder="1" applyAlignment="1" applyProtection="1">
      <alignment horizontal="center" vertical="center" readingOrder="2"/>
    </xf>
    <xf numFmtId="0" fontId="54" fillId="0" borderId="109" xfId="5" applyFont="1" applyFill="1" applyBorder="1" applyAlignment="1" applyProtection="1">
      <alignment horizontal="center" vertical="center" readingOrder="2"/>
    </xf>
    <xf numFmtId="0" fontId="49" fillId="0" borderId="6" xfId="5" applyFont="1" applyFill="1" applyBorder="1" applyAlignment="1" applyProtection="1">
      <alignment horizontal="center" vertical="center" readingOrder="2"/>
    </xf>
    <xf numFmtId="0" fontId="49" fillId="0" borderId="0" xfId="5" applyFont="1" applyFill="1" applyBorder="1" applyAlignment="1" applyProtection="1">
      <alignment horizontal="center" vertical="center" readingOrder="2"/>
    </xf>
    <xf numFmtId="0" fontId="49" fillId="0" borderId="8" xfId="5" applyFont="1" applyFill="1" applyBorder="1" applyAlignment="1" applyProtection="1">
      <alignment horizontal="center" vertical="center" readingOrder="2"/>
    </xf>
    <xf numFmtId="0" fontId="47" fillId="13" borderId="300" xfId="4" applyFont="1" applyFill="1" applyBorder="1" applyAlignment="1" applyProtection="1">
      <alignment horizontal="right" vertical="center" shrinkToFit="1"/>
      <protection locked="0"/>
    </xf>
    <xf numFmtId="0" fontId="47" fillId="13" borderId="110" xfId="4" applyFont="1" applyFill="1" applyBorder="1" applyAlignment="1" applyProtection="1">
      <alignment horizontal="right" vertical="center" shrinkToFit="1"/>
      <protection locked="0"/>
    </xf>
    <xf numFmtId="0" fontId="47" fillId="13" borderId="111" xfId="4" applyFont="1" applyFill="1" applyBorder="1" applyAlignment="1" applyProtection="1">
      <alignment horizontal="right" vertical="center" shrinkToFit="1"/>
      <protection locked="0"/>
    </xf>
    <xf numFmtId="0" fontId="22" fillId="13" borderId="301" xfId="4" applyFont="1" applyFill="1" applyBorder="1" applyAlignment="1" applyProtection="1">
      <alignment horizontal="right" vertical="center" shrinkToFit="1"/>
    </xf>
    <xf numFmtId="0" fontId="22" fillId="13" borderId="267" xfId="4" applyFont="1" applyFill="1" applyBorder="1" applyAlignment="1" applyProtection="1">
      <alignment horizontal="right" vertical="center" shrinkToFit="1"/>
    </xf>
    <xf numFmtId="0" fontId="13" fillId="0" borderId="112" xfId="4" applyFont="1" applyFill="1" applyBorder="1" applyAlignment="1" applyProtection="1">
      <alignment horizontal="left" vertical="center"/>
    </xf>
    <xf numFmtId="0" fontId="13" fillId="0" borderId="113" xfId="4" applyFont="1" applyFill="1" applyBorder="1" applyAlignment="1" applyProtection="1">
      <alignment horizontal="left" vertical="center"/>
    </xf>
    <xf numFmtId="0" fontId="13" fillId="0" borderId="114" xfId="4" applyFont="1" applyFill="1" applyBorder="1" applyAlignment="1" applyProtection="1">
      <alignment horizontal="left" vertical="center"/>
    </xf>
    <xf numFmtId="0" fontId="47" fillId="13" borderId="269" xfId="4" applyFont="1" applyFill="1" applyBorder="1" applyAlignment="1" applyProtection="1">
      <alignment horizontal="center" vertical="center"/>
    </xf>
    <xf numFmtId="0" fontId="47" fillId="13" borderId="130" xfId="4" applyFont="1" applyFill="1" applyBorder="1" applyAlignment="1" applyProtection="1">
      <alignment horizontal="center" vertical="center"/>
    </xf>
    <xf numFmtId="0" fontId="44" fillId="0" borderId="1" xfId="5" applyFont="1" applyFill="1" applyBorder="1" applyAlignment="1" applyProtection="1">
      <alignment horizontal="center" vertical="center" readingOrder="2"/>
    </xf>
    <xf numFmtId="0" fontId="22" fillId="0" borderId="1" xfId="0" applyFont="1" applyFill="1" applyBorder="1" applyAlignment="1" applyProtection="1">
      <alignment horizontal="center" vertical="center" textRotation="90" wrapText="1" readingOrder="2"/>
    </xf>
    <xf numFmtId="0" fontId="20" fillId="0" borderId="0" xfId="5" applyFont="1" applyFill="1" applyBorder="1" applyAlignment="1" applyProtection="1">
      <alignment horizontal="center" vertical="center" readingOrder="2"/>
    </xf>
    <xf numFmtId="0" fontId="48" fillId="13" borderId="19" xfId="4" applyFont="1" applyFill="1" applyBorder="1" applyAlignment="1" applyProtection="1">
      <alignment horizontal="center" vertical="center"/>
    </xf>
    <xf numFmtId="0" fontId="48" fillId="13" borderId="8" xfId="4" applyFont="1" applyFill="1" applyBorder="1" applyAlignment="1" applyProtection="1">
      <alignment horizontal="center" vertical="center"/>
    </xf>
    <xf numFmtId="0" fontId="47" fillId="13" borderId="216" xfId="4" applyFont="1" applyFill="1" applyBorder="1" applyAlignment="1" applyProtection="1">
      <alignment horizontal="center" vertical="center"/>
    </xf>
    <xf numFmtId="0" fontId="47" fillId="13" borderId="329" xfId="4" applyFont="1" applyFill="1" applyBorder="1" applyAlignment="1" applyProtection="1">
      <alignment horizontal="center" vertical="center"/>
    </xf>
    <xf numFmtId="0" fontId="47" fillId="13" borderId="330" xfId="4" applyFont="1" applyFill="1" applyBorder="1" applyAlignment="1" applyProtection="1">
      <alignment horizontal="center" vertical="center" shrinkToFit="1"/>
      <protection locked="0"/>
    </xf>
    <xf numFmtId="0" fontId="47" fillId="13" borderId="12" xfId="4" applyFont="1" applyFill="1" applyBorder="1" applyAlignment="1" applyProtection="1">
      <alignment horizontal="center" vertical="center" shrinkToFit="1"/>
      <protection locked="0"/>
    </xf>
    <xf numFmtId="0" fontId="47" fillId="13" borderId="71" xfId="4" applyFont="1" applyFill="1" applyBorder="1" applyAlignment="1" applyProtection="1">
      <alignment horizontal="center" vertical="center" shrinkToFit="1"/>
      <protection locked="0"/>
    </xf>
    <xf numFmtId="0" fontId="44" fillId="0" borderId="14" xfId="5" applyFont="1" applyFill="1" applyBorder="1" applyAlignment="1" applyProtection="1">
      <alignment horizontal="center" vertical="center" wrapText="1" readingOrder="2"/>
    </xf>
    <xf numFmtId="0" fontId="44" fillId="0" borderId="15" xfId="5" applyFont="1" applyFill="1" applyBorder="1" applyAlignment="1" applyProtection="1">
      <alignment horizontal="center" vertical="center" wrapText="1" readingOrder="2"/>
    </xf>
    <xf numFmtId="14" fontId="4" fillId="0" borderId="50" xfId="0" applyNumberFormat="1" applyFont="1" applyFill="1" applyBorder="1" applyAlignment="1" applyProtection="1">
      <alignment horizontal="center" vertical="center" readingOrder="2"/>
    </xf>
    <xf numFmtId="14" fontId="4" fillId="0" borderId="28" xfId="0" applyNumberFormat="1" applyFont="1" applyFill="1" applyBorder="1" applyAlignment="1" applyProtection="1">
      <alignment horizontal="center" vertical="center" readingOrder="2"/>
    </xf>
    <xf numFmtId="14" fontId="4" fillId="0" borderId="29" xfId="0" applyNumberFormat="1" applyFont="1" applyFill="1" applyBorder="1" applyAlignment="1" applyProtection="1">
      <alignment horizontal="center" vertical="center" readingOrder="2"/>
    </xf>
    <xf numFmtId="14" fontId="4" fillId="0" borderId="49" xfId="0" applyNumberFormat="1" applyFont="1" applyFill="1" applyBorder="1" applyAlignment="1" applyProtection="1">
      <alignment horizontal="center" vertical="center" readingOrder="2"/>
    </xf>
    <xf numFmtId="14" fontId="4" fillId="0" borderId="13" xfId="0" applyNumberFormat="1" applyFont="1" applyFill="1" applyBorder="1" applyAlignment="1" applyProtection="1">
      <alignment horizontal="center" vertical="center" readingOrder="2"/>
    </xf>
    <xf numFmtId="14" fontId="4" fillId="0" borderId="22" xfId="0" applyNumberFormat="1" applyFont="1" applyFill="1" applyBorder="1" applyAlignment="1" applyProtection="1">
      <alignment horizontal="center" vertical="center" readingOrder="2"/>
    </xf>
    <xf numFmtId="0" fontId="52" fillId="0" borderId="50" xfId="5" applyFont="1" applyFill="1" applyBorder="1" applyAlignment="1" applyProtection="1">
      <alignment horizontal="center" vertical="center" shrinkToFit="1" readingOrder="2"/>
    </xf>
    <xf numFmtId="0" fontId="52" fillId="0" borderId="28" xfId="5" applyFont="1" applyFill="1" applyBorder="1" applyAlignment="1" applyProtection="1">
      <alignment horizontal="center" vertical="center" shrinkToFit="1" readingOrder="2"/>
    </xf>
    <xf numFmtId="0" fontId="52" fillId="0" borderId="49" xfId="5" applyFont="1" applyFill="1" applyBorder="1" applyAlignment="1" applyProtection="1">
      <alignment horizontal="center" vertical="center" shrinkToFit="1" readingOrder="2"/>
    </xf>
    <xf numFmtId="0" fontId="52" fillId="0" borderId="13" xfId="5" applyFont="1" applyFill="1" applyBorder="1" applyAlignment="1" applyProtection="1">
      <alignment horizontal="center" vertical="center" shrinkToFit="1" readingOrder="2"/>
    </xf>
    <xf numFmtId="0" fontId="13" fillId="0" borderId="1" xfId="0" applyFont="1" applyFill="1" applyBorder="1" applyAlignment="1" applyProtection="1">
      <alignment horizontal="center" vertical="center" wrapText="1" readingOrder="2"/>
    </xf>
    <xf numFmtId="0" fontId="63" fillId="0" borderId="181" xfId="0" applyFont="1" applyFill="1" applyBorder="1" applyAlignment="1" applyProtection="1">
      <alignment horizontal="center" readingOrder="2"/>
    </xf>
    <xf numFmtId="0" fontId="63" fillId="0" borderId="167" xfId="0" applyFont="1" applyFill="1" applyBorder="1" applyAlignment="1" applyProtection="1">
      <alignment horizontal="center" readingOrder="2"/>
    </xf>
    <xf numFmtId="0" fontId="63" fillId="0" borderId="160" xfId="0" applyFont="1" applyFill="1" applyBorder="1" applyAlignment="1" applyProtection="1">
      <alignment horizontal="center" readingOrder="2"/>
    </xf>
    <xf numFmtId="0" fontId="63" fillId="0" borderId="177" xfId="0" applyFont="1" applyFill="1" applyBorder="1" applyAlignment="1" applyProtection="1">
      <alignment horizontal="center" readingOrder="2"/>
    </xf>
    <xf numFmtId="0" fontId="63" fillId="0" borderId="173" xfId="0" applyFont="1" applyFill="1" applyBorder="1" applyAlignment="1" applyProtection="1">
      <alignment horizontal="center" readingOrder="2"/>
    </xf>
    <xf numFmtId="0" fontId="63" fillId="0" borderId="174" xfId="0" applyFont="1" applyFill="1" applyBorder="1" applyAlignment="1" applyProtection="1">
      <alignment horizontal="center" readingOrder="2"/>
    </xf>
    <xf numFmtId="49" fontId="44" fillId="0" borderId="177" xfId="0" applyNumberFormat="1" applyFont="1" applyFill="1" applyBorder="1" applyAlignment="1" applyProtection="1">
      <alignment horizontal="center" shrinkToFit="1" readingOrder="2"/>
    </xf>
    <xf numFmtId="49" fontId="44" fillId="0" borderId="173" xfId="0" applyNumberFormat="1" applyFont="1" applyFill="1" applyBorder="1" applyAlignment="1" applyProtection="1">
      <alignment horizontal="center" shrinkToFit="1" readingOrder="2"/>
    </xf>
    <xf numFmtId="49" fontId="44" fillId="0" borderId="174" xfId="0" applyNumberFormat="1" applyFont="1" applyFill="1" applyBorder="1" applyAlignment="1" applyProtection="1">
      <alignment horizontal="center" shrinkToFit="1" readingOrder="2"/>
    </xf>
    <xf numFmtId="0" fontId="23" fillId="0" borderId="0" xfId="0" applyFont="1" applyFill="1" applyBorder="1" applyAlignment="1" applyProtection="1">
      <alignment horizontal="right" readingOrder="2"/>
    </xf>
    <xf numFmtId="49" fontId="22" fillId="0" borderId="227" xfId="0" applyNumberFormat="1" applyFont="1" applyFill="1" applyBorder="1" applyAlignment="1">
      <alignment horizontal="right" shrinkToFit="1" readingOrder="2"/>
    </xf>
    <xf numFmtId="49" fontId="22" fillId="0" borderId="228" xfId="0" applyNumberFormat="1" applyFont="1" applyFill="1" applyBorder="1" applyAlignment="1">
      <alignment horizontal="right" shrinkToFit="1" readingOrder="2"/>
    </xf>
    <xf numFmtId="49" fontId="22" fillId="0" borderId="229" xfId="0" applyNumberFormat="1" applyFont="1" applyFill="1" applyBorder="1" applyAlignment="1">
      <alignment horizontal="right" shrinkToFit="1" readingOrder="2"/>
    </xf>
    <xf numFmtId="0" fontId="23" fillId="0" borderId="172" xfId="0" applyFont="1" applyFill="1" applyBorder="1" applyAlignment="1" applyProtection="1">
      <alignment readingOrder="2"/>
    </xf>
    <xf numFmtId="173" fontId="45" fillId="0" borderId="160" xfId="0" applyNumberFormat="1" applyFont="1" applyFill="1" applyBorder="1" applyAlignment="1" applyProtection="1">
      <alignment horizontal="center" shrinkToFit="1" readingOrder="2"/>
    </xf>
    <xf numFmtId="173" fontId="45" fillId="0" borderId="183" xfId="0" applyNumberFormat="1" applyFont="1" applyFill="1" applyBorder="1" applyAlignment="1" applyProtection="1">
      <alignment horizontal="center" shrinkToFit="1" readingOrder="2"/>
    </xf>
    <xf numFmtId="9" fontId="52" fillId="0" borderId="177" xfId="6" applyFont="1" applyFill="1" applyBorder="1" applyAlignment="1" applyProtection="1">
      <alignment horizontal="center" shrinkToFit="1" readingOrder="2"/>
    </xf>
    <xf numFmtId="9" fontId="52" fillId="0" borderId="173" xfId="6" applyFont="1" applyFill="1" applyBorder="1" applyAlignment="1" applyProtection="1">
      <alignment horizontal="center" shrinkToFit="1" readingOrder="2"/>
    </xf>
    <xf numFmtId="0" fontId="52" fillId="0" borderId="173" xfId="5" applyFont="1" applyFill="1" applyBorder="1" applyAlignment="1" applyProtection="1">
      <alignment horizontal="right" readingOrder="1"/>
    </xf>
    <xf numFmtId="0" fontId="52" fillId="0" borderId="174" xfId="5" applyFont="1" applyFill="1" applyBorder="1" applyAlignment="1" applyProtection="1">
      <alignment horizontal="right" readingOrder="1"/>
    </xf>
    <xf numFmtId="0" fontId="22" fillId="0" borderId="177" xfId="0" applyFont="1" applyFill="1" applyBorder="1" applyAlignment="1">
      <alignment horizontal="center"/>
    </xf>
    <xf numFmtId="0" fontId="22" fillId="0" borderId="173" xfId="0" applyFont="1" applyFill="1" applyBorder="1" applyAlignment="1">
      <alignment horizontal="center"/>
    </xf>
    <xf numFmtId="0" fontId="22" fillId="0" borderId="174" xfId="0" applyFont="1" applyFill="1" applyBorder="1" applyAlignment="1">
      <alignment horizontal="center"/>
    </xf>
    <xf numFmtId="0" fontId="44" fillId="0" borderId="15" xfId="5" applyFont="1" applyFill="1" applyBorder="1" applyAlignment="1" applyProtection="1">
      <alignment horizontal="center" vertical="top" readingOrder="2"/>
    </xf>
    <xf numFmtId="10" fontId="45" fillId="0" borderId="302" xfId="0" applyNumberFormat="1" applyFont="1" applyFill="1" applyBorder="1" applyAlignment="1" applyProtection="1">
      <alignment horizontal="center" shrinkToFit="1" readingOrder="1"/>
    </xf>
    <xf numFmtId="10" fontId="45" fillId="0" borderId="225" xfId="0" applyNumberFormat="1" applyFont="1" applyFill="1" applyBorder="1" applyAlignment="1" applyProtection="1">
      <alignment horizontal="center" shrinkToFit="1" readingOrder="1"/>
    </xf>
    <xf numFmtId="10" fontId="45" fillId="0" borderId="303" xfId="0" applyNumberFormat="1" applyFont="1" applyFill="1" applyBorder="1" applyAlignment="1" applyProtection="1">
      <alignment horizontal="center" shrinkToFit="1" readingOrder="1"/>
    </xf>
    <xf numFmtId="164" fontId="44" fillId="0" borderId="304" xfId="5" applyNumberFormat="1" applyFont="1" applyFill="1" applyBorder="1" applyAlignment="1" applyProtection="1">
      <alignment horizontal="right" vertical="center" shrinkToFit="1" readingOrder="1"/>
    </xf>
    <xf numFmtId="164" fontId="44" fillId="0" borderId="305" xfId="5" applyNumberFormat="1" applyFont="1" applyFill="1" applyBorder="1" applyAlignment="1" applyProtection="1">
      <alignment horizontal="right" vertical="center" shrinkToFit="1" readingOrder="1"/>
    </xf>
    <xf numFmtId="164" fontId="44" fillId="0" borderId="306" xfId="5" applyNumberFormat="1" applyFont="1" applyFill="1" applyBorder="1" applyAlignment="1" applyProtection="1">
      <alignment horizontal="right" vertical="center" shrinkToFit="1" readingOrder="1"/>
    </xf>
    <xf numFmtId="164" fontId="44" fillId="0" borderId="0" xfId="5" applyNumberFormat="1" applyFont="1" applyFill="1" applyBorder="1" applyAlignment="1" applyProtection="1">
      <alignment horizontal="right" vertical="center" shrinkToFit="1" readingOrder="1"/>
    </xf>
    <xf numFmtId="164" fontId="44" fillId="0" borderId="115" xfId="5" applyNumberFormat="1" applyFont="1" applyFill="1" applyBorder="1" applyAlignment="1" applyProtection="1">
      <alignment horizontal="right" vertical="center" shrinkToFit="1" readingOrder="1"/>
    </xf>
    <xf numFmtId="164" fontId="45" fillId="0" borderId="307" xfId="5" applyNumberFormat="1" applyFont="1" applyFill="1" applyBorder="1" applyAlignment="1" applyProtection="1">
      <alignment horizontal="right" vertical="center" shrinkToFit="1" readingOrder="1"/>
    </xf>
    <xf numFmtId="164" fontId="45" fillId="0" borderId="308" xfId="5" applyNumberFormat="1" applyFont="1" applyFill="1" applyBorder="1" applyAlignment="1" applyProtection="1">
      <alignment horizontal="right" vertical="center" shrinkToFit="1" readingOrder="1"/>
    </xf>
    <xf numFmtId="164" fontId="45" fillId="0" borderId="309" xfId="5" applyNumberFormat="1" applyFont="1" applyFill="1" applyBorder="1" applyAlignment="1" applyProtection="1">
      <alignment horizontal="right" vertical="center" shrinkToFit="1" readingOrder="1"/>
    </xf>
    <xf numFmtId="49" fontId="46" fillId="0" borderId="177" xfId="0" applyNumberFormat="1" applyFont="1" applyFill="1" applyBorder="1" applyAlignment="1" applyProtection="1">
      <alignment horizontal="center" shrinkToFit="1" readingOrder="2"/>
    </xf>
    <xf numFmtId="49" fontId="46" fillId="0" borderId="173" xfId="0" applyNumberFormat="1" applyFont="1" applyFill="1" applyBorder="1" applyAlignment="1" applyProtection="1">
      <alignment horizontal="center" shrinkToFit="1" readingOrder="2"/>
    </xf>
    <xf numFmtId="49" fontId="46" fillId="0" borderId="174" xfId="0" applyNumberFormat="1" applyFont="1" applyFill="1" applyBorder="1" applyAlignment="1" applyProtection="1">
      <alignment horizontal="center" shrinkToFit="1" readingOrder="2"/>
    </xf>
    <xf numFmtId="0" fontId="47" fillId="30" borderId="0" xfId="5" applyFont="1" applyFill="1" applyBorder="1" applyAlignment="1" applyProtection="1">
      <alignment horizontal="center" vertical="center" readingOrder="2"/>
    </xf>
    <xf numFmtId="0" fontId="24" fillId="0" borderId="12" xfId="0" applyFont="1" applyBorder="1" applyAlignment="1">
      <alignment shrinkToFit="1"/>
    </xf>
    <xf numFmtId="0" fontId="24" fillId="0" borderId="11" xfId="0" applyFont="1" applyBorder="1" applyAlignment="1">
      <alignment shrinkToFit="1"/>
    </xf>
    <xf numFmtId="0" fontId="22" fillId="0" borderId="167" xfId="0" applyFont="1" applyFill="1" applyBorder="1" applyAlignment="1" applyProtection="1">
      <alignment horizontal="center" readingOrder="2"/>
    </xf>
    <xf numFmtId="0" fontId="22" fillId="0" borderId="160" xfId="0" applyFont="1" applyFill="1" applyBorder="1" applyAlignment="1" applyProtection="1">
      <alignment horizontal="center" readingOrder="2"/>
    </xf>
    <xf numFmtId="164" fontId="98" fillId="14" borderId="10" xfId="5" applyNumberFormat="1" applyFont="1" applyFill="1" applyBorder="1" applyAlignment="1" applyProtection="1">
      <alignment horizontal="right" vertical="center" shrinkToFit="1" readingOrder="1"/>
    </xf>
    <xf numFmtId="0" fontId="7" fillId="0" borderId="12" xfId="0" applyFont="1" applyBorder="1" applyAlignment="1">
      <alignment shrinkToFit="1"/>
    </xf>
    <xf numFmtId="0" fontId="7" fillId="0" borderId="11" xfId="0" applyFont="1" applyBorder="1" applyAlignment="1">
      <alignment shrinkToFit="1"/>
    </xf>
    <xf numFmtId="0" fontId="45" fillId="0" borderId="311" xfId="5" applyFont="1" applyFill="1" applyBorder="1" applyAlignment="1" applyProtection="1">
      <alignment horizontal="center" shrinkToFit="1" readingOrder="2"/>
    </xf>
    <xf numFmtId="0" fontId="45" fillId="0" borderId="235" xfId="5" applyFont="1" applyFill="1" applyBorder="1" applyAlignment="1" applyProtection="1">
      <alignment horizontal="center" shrinkToFit="1" readingOrder="2"/>
    </xf>
    <xf numFmtId="0" fontId="45" fillId="0" borderId="312" xfId="5" applyFont="1" applyFill="1" applyBorder="1" applyAlignment="1" applyProtection="1">
      <alignment horizontal="center" shrinkToFit="1" readingOrder="2"/>
    </xf>
    <xf numFmtId="0" fontId="22" fillId="13" borderId="10" xfId="0" applyFont="1" applyFill="1" applyBorder="1" applyAlignment="1" applyProtection="1">
      <alignment horizontal="right" readingOrder="2"/>
    </xf>
    <xf numFmtId="0" fontId="22" fillId="13" borderId="12" xfId="0" applyFont="1" applyFill="1" applyBorder="1" applyAlignment="1" applyProtection="1">
      <alignment horizontal="right" readingOrder="2"/>
    </xf>
    <xf numFmtId="164" fontId="95" fillId="3" borderId="10" xfId="5" applyNumberFormat="1" applyFont="1" applyFill="1" applyBorder="1" applyAlignment="1" applyProtection="1">
      <alignment vertical="center" shrinkToFit="1" readingOrder="1"/>
    </xf>
    <xf numFmtId="164" fontId="95" fillId="3" borderId="12" xfId="5" applyNumberFormat="1" applyFont="1" applyFill="1" applyBorder="1" applyAlignment="1" applyProtection="1">
      <alignment vertical="center" shrinkToFit="1" readingOrder="1"/>
    </xf>
    <xf numFmtId="164" fontId="95" fillId="3" borderId="11" xfId="5" applyNumberFormat="1" applyFont="1" applyFill="1" applyBorder="1" applyAlignment="1" applyProtection="1">
      <alignment vertical="center" shrinkToFit="1" readingOrder="1"/>
    </xf>
    <xf numFmtId="164" fontId="98" fillId="14" borderId="12" xfId="5" applyNumberFormat="1" applyFont="1" applyFill="1" applyBorder="1" applyAlignment="1" applyProtection="1">
      <alignment horizontal="right" vertical="center" shrinkToFit="1" readingOrder="1"/>
    </xf>
    <xf numFmtId="164" fontId="98" fillId="14" borderId="11" xfId="5" applyNumberFormat="1" applyFont="1" applyFill="1" applyBorder="1" applyAlignment="1" applyProtection="1">
      <alignment horizontal="right" vertical="center" shrinkToFit="1" readingOrder="1"/>
    </xf>
    <xf numFmtId="8" fontId="22" fillId="13" borderId="116" xfId="4" applyNumberFormat="1" applyFont="1" applyFill="1" applyBorder="1" applyAlignment="1" applyProtection="1">
      <alignment horizontal="center" vertical="center" shrinkToFit="1"/>
    </xf>
    <xf numFmtId="8" fontId="22" fillId="13" borderId="28" xfId="4" applyNumberFormat="1" applyFont="1" applyFill="1" applyBorder="1" applyAlignment="1" applyProtection="1">
      <alignment horizontal="center" vertical="center" shrinkToFit="1"/>
    </xf>
    <xf numFmtId="8" fontId="22" fillId="13" borderId="29" xfId="4" applyNumberFormat="1" applyFont="1" applyFill="1" applyBorder="1" applyAlignment="1" applyProtection="1">
      <alignment horizontal="center" vertical="center" shrinkToFit="1"/>
    </xf>
    <xf numFmtId="0" fontId="73" fillId="13" borderId="327" xfId="4" applyFont="1" applyFill="1" applyBorder="1" applyAlignment="1" applyProtection="1">
      <alignment horizontal="center" vertical="center" wrapText="1"/>
    </xf>
    <xf numFmtId="0" fontId="73" fillId="13" borderId="28" xfId="4" applyFont="1" applyFill="1" applyBorder="1" applyAlignment="1" applyProtection="1">
      <alignment horizontal="center" vertical="center" wrapText="1"/>
    </xf>
    <xf numFmtId="0" fontId="73" fillId="13" borderId="29" xfId="4" applyFont="1" applyFill="1" applyBorder="1" applyAlignment="1" applyProtection="1">
      <alignment horizontal="center" vertical="center" wrapText="1"/>
    </xf>
    <xf numFmtId="0" fontId="73" fillId="13" borderId="328" xfId="4" applyFont="1" applyFill="1" applyBorder="1" applyAlignment="1" applyProtection="1">
      <alignment horizontal="center" vertical="center" wrapText="1"/>
    </xf>
    <xf numFmtId="0" fontId="47" fillId="13" borderId="333" xfId="4" applyFont="1" applyFill="1" applyBorder="1" applyAlignment="1" applyProtection="1">
      <alignment horizontal="center" vertical="center"/>
    </xf>
    <xf numFmtId="0" fontId="47" fillId="13" borderId="12" xfId="4" applyFont="1" applyFill="1" applyBorder="1" applyAlignment="1" applyProtection="1">
      <alignment horizontal="center" vertical="center"/>
    </xf>
    <xf numFmtId="0" fontId="47" fillId="13" borderId="128" xfId="4" applyFont="1" applyFill="1" applyBorder="1" applyAlignment="1" applyProtection="1">
      <alignment horizontal="center" vertical="center"/>
    </xf>
    <xf numFmtId="0" fontId="47" fillId="13" borderId="334" xfId="4" applyFont="1" applyFill="1" applyBorder="1" applyAlignment="1" applyProtection="1">
      <alignment horizontal="center" vertical="center"/>
    </xf>
    <xf numFmtId="0" fontId="47" fillId="13" borderId="13" xfId="4" applyFont="1" applyFill="1" applyBorder="1" applyAlignment="1" applyProtection="1">
      <alignment horizontal="center" vertical="center"/>
    </xf>
    <xf numFmtId="0" fontId="47" fillId="13" borderId="22" xfId="4" applyFont="1" applyFill="1" applyBorder="1" applyAlignment="1" applyProtection="1">
      <alignment horizontal="center" vertical="center"/>
    </xf>
    <xf numFmtId="0" fontId="77" fillId="13" borderId="22" xfId="4" applyFont="1" applyFill="1" applyBorder="1" applyAlignment="1" applyProtection="1">
      <alignment horizontal="center" vertical="center" wrapText="1"/>
    </xf>
    <xf numFmtId="0" fontId="77" fillId="13" borderId="15" xfId="4" applyFont="1" applyFill="1" applyBorder="1" applyAlignment="1" applyProtection="1">
      <alignment horizontal="center" vertical="center" wrapText="1"/>
    </xf>
    <xf numFmtId="0" fontId="73" fillId="13" borderId="331" xfId="4" applyFont="1" applyFill="1" applyBorder="1" applyAlignment="1" applyProtection="1">
      <alignment horizontal="center" vertical="center" wrapText="1" readingOrder="2"/>
    </xf>
    <xf numFmtId="0" fontId="73" fillId="13" borderId="0" xfId="4" applyFont="1" applyFill="1" applyBorder="1" applyAlignment="1" applyProtection="1">
      <alignment horizontal="center" vertical="center" wrapText="1" readingOrder="2"/>
    </xf>
    <xf numFmtId="0" fontId="73" fillId="13" borderId="8" xfId="4" applyFont="1" applyFill="1" applyBorder="1" applyAlignment="1" applyProtection="1">
      <alignment horizontal="center" vertical="center" wrapText="1" readingOrder="2"/>
    </xf>
    <xf numFmtId="0" fontId="48" fillId="13" borderId="335" xfId="4" applyFont="1" applyFill="1" applyBorder="1" applyAlignment="1" applyProtection="1">
      <alignment horizontal="center" vertical="center"/>
    </xf>
    <xf numFmtId="0" fontId="48" fillId="13" borderId="336" xfId="4" applyFont="1" applyFill="1" applyBorder="1" applyAlignment="1" applyProtection="1">
      <alignment horizontal="center" vertical="center"/>
    </xf>
    <xf numFmtId="0" fontId="48" fillId="13" borderId="337" xfId="4" applyFont="1" applyFill="1" applyBorder="1" applyAlignment="1" applyProtection="1">
      <alignment horizontal="center" vertical="center"/>
    </xf>
    <xf numFmtId="0" fontId="48" fillId="13" borderId="338" xfId="4" applyFont="1" applyFill="1" applyBorder="1" applyAlignment="1" applyProtection="1">
      <alignment horizontal="center" vertical="top" shrinkToFit="1"/>
    </xf>
    <xf numFmtId="0" fontId="48" fillId="13" borderId="336" xfId="4" applyFont="1" applyFill="1" applyBorder="1" applyAlignment="1" applyProtection="1">
      <alignment horizontal="center" vertical="top" shrinkToFit="1"/>
    </xf>
    <xf numFmtId="0" fontId="48" fillId="13" borderId="339" xfId="4" applyFont="1" applyFill="1" applyBorder="1" applyAlignment="1" applyProtection="1">
      <alignment horizontal="center" vertical="top" shrinkToFit="1"/>
    </xf>
    <xf numFmtId="0" fontId="44" fillId="0" borderId="1" xfId="5" applyFont="1" applyFill="1" applyBorder="1" applyAlignment="1" applyProtection="1">
      <alignment horizontal="center" vertical="top" readingOrder="2"/>
    </xf>
    <xf numFmtId="0" fontId="22" fillId="12" borderId="28" xfId="0" applyFont="1" applyFill="1" applyBorder="1" applyAlignment="1" applyProtection="1">
      <alignment horizontal="right" readingOrder="2"/>
    </xf>
    <xf numFmtId="168" fontId="13" fillId="13" borderId="209" xfId="4" applyNumberFormat="1" applyFont="1" applyFill="1" applyBorder="1" applyAlignment="1" applyProtection="1">
      <alignment vertical="center" shrinkToFit="1"/>
    </xf>
    <xf numFmtId="168" fontId="13" fillId="13" borderId="310" xfId="4" applyNumberFormat="1" applyFont="1" applyFill="1" applyBorder="1" applyAlignment="1" applyProtection="1">
      <alignment vertical="center" shrinkToFit="1"/>
    </xf>
    <xf numFmtId="0" fontId="92" fillId="0" borderId="177" xfId="0" applyFont="1" applyFill="1" applyBorder="1" applyAlignment="1" applyProtection="1">
      <alignment horizontal="center" vertical="center" readingOrder="2"/>
    </xf>
    <xf numFmtId="0" fontId="92" fillId="0" borderId="173" xfId="0" applyFont="1" applyFill="1" applyBorder="1" applyAlignment="1" applyProtection="1">
      <alignment horizontal="center" vertical="center" readingOrder="2"/>
    </xf>
    <xf numFmtId="0" fontId="92" fillId="0" borderId="174" xfId="0" applyFont="1" applyFill="1" applyBorder="1" applyAlignment="1" applyProtection="1">
      <alignment horizontal="center" vertical="center" readingOrder="2"/>
    </xf>
    <xf numFmtId="0" fontId="95" fillId="3" borderId="10" xfId="5" applyFont="1" applyFill="1" applyBorder="1" applyAlignment="1" applyProtection="1">
      <alignment horizontal="center" vertical="center" readingOrder="2"/>
    </xf>
    <xf numFmtId="0" fontId="95" fillId="3" borderId="12" xfId="5" applyFont="1" applyFill="1" applyBorder="1" applyAlignment="1" applyProtection="1">
      <alignment horizontal="center" vertical="center" readingOrder="2"/>
    </xf>
    <xf numFmtId="0" fontId="95" fillId="3" borderId="11" xfId="5" applyFont="1" applyFill="1" applyBorder="1" applyAlignment="1" applyProtection="1">
      <alignment horizontal="center" vertical="center" readingOrder="2"/>
    </xf>
    <xf numFmtId="1" fontId="22" fillId="0" borderId="181" xfId="0" applyNumberFormat="1" applyFont="1" applyFill="1" applyBorder="1" applyAlignment="1">
      <alignment horizontal="center" vertical="center" shrinkToFit="1"/>
    </xf>
    <xf numFmtId="0" fontId="23" fillId="0" borderId="0" xfId="0" applyFont="1" applyFill="1" applyBorder="1" applyAlignment="1" applyProtection="1">
      <alignment readingOrder="2"/>
    </xf>
    <xf numFmtId="49" fontId="22" fillId="0" borderId="181" xfId="0" applyNumberFormat="1" applyFont="1" applyFill="1" applyBorder="1" applyAlignment="1">
      <alignment horizontal="center" shrinkToFit="1"/>
    </xf>
    <xf numFmtId="49" fontId="52" fillId="0" borderId="173" xfId="0" applyNumberFormat="1" applyFont="1" applyFill="1" applyBorder="1" applyAlignment="1" applyProtection="1">
      <alignment horizontal="right" readingOrder="1"/>
    </xf>
    <xf numFmtId="169" fontId="46" fillId="13" borderId="85" xfId="4" applyNumberFormat="1" applyFont="1" applyFill="1" applyBorder="1" applyAlignment="1" applyProtection="1">
      <alignment horizontal="center" vertical="center" shrinkToFit="1"/>
    </xf>
    <xf numFmtId="169" fontId="46" fillId="13" borderId="126" xfId="4" applyNumberFormat="1" applyFont="1" applyFill="1" applyBorder="1" applyAlignment="1" applyProtection="1">
      <alignment horizontal="center" vertical="center" shrinkToFit="1"/>
    </xf>
    <xf numFmtId="169" fontId="46" fillId="13" borderId="325" xfId="4" applyNumberFormat="1" applyFont="1" applyFill="1" applyBorder="1" applyAlignment="1" applyProtection="1">
      <alignment horizontal="center" vertical="center" shrinkToFit="1"/>
    </xf>
    <xf numFmtId="6" fontId="13" fillId="13" borderId="206" xfId="4" applyNumberFormat="1" applyFont="1" applyFill="1" applyBorder="1" applyAlignment="1" applyProtection="1">
      <alignment vertical="center" shrinkToFit="1"/>
    </xf>
    <xf numFmtId="6" fontId="13" fillId="13" borderId="207" xfId="4" applyNumberFormat="1" applyFont="1" applyFill="1" applyBorder="1" applyAlignment="1" applyProtection="1">
      <alignment vertical="center" shrinkToFit="1"/>
    </xf>
    <xf numFmtId="6" fontId="13" fillId="13" borderId="208" xfId="4" applyNumberFormat="1" applyFont="1" applyFill="1" applyBorder="1" applyAlignment="1" applyProtection="1">
      <alignment vertical="center" shrinkToFit="1"/>
    </xf>
    <xf numFmtId="0" fontId="47" fillId="13" borderId="127" xfId="4" applyFont="1" applyFill="1" applyBorder="1" applyAlignment="1" applyProtection="1">
      <alignment horizontal="center" vertical="center"/>
    </xf>
    <xf numFmtId="0" fontId="96" fillId="3" borderId="122" xfId="5" applyFont="1" applyFill="1" applyBorder="1" applyAlignment="1" applyProtection="1">
      <alignment horizontal="right" vertical="center" readingOrder="1"/>
    </xf>
    <xf numFmtId="0" fontId="96" fillId="3" borderId="123" xfId="5" applyFont="1" applyFill="1" applyBorder="1" applyAlignment="1" applyProtection="1">
      <alignment horizontal="right" vertical="center" readingOrder="1"/>
    </xf>
    <xf numFmtId="0" fontId="96" fillId="3" borderId="124" xfId="5" applyFont="1" applyFill="1" applyBorder="1" applyAlignment="1" applyProtection="1">
      <alignment horizontal="right" vertical="center" readingOrder="1"/>
    </xf>
    <xf numFmtId="0" fontId="95" fillId="10" borderId="6" xfId="5" applyFont="1" applyFill="1" applyBorder="1" applyAlignment="1" applyProtection="1">
      <alignment horizontal="center" vertical="center" readingOrder="2"/>
    </xf>
    <xf numFmtId="0" fontId="95" fillId="10" borderId="0" xfId="5" applyFont="1" applyFill="1" applyBorder="1" applyAlignment="1" applyProtection="1">
      <alignment horizontal="center" vertical="center" readingOrder="2"/>
    </xf>
    <xf numFmtId="0" fontId="95" fillId="10" borderId="8" xfId="5" applyFont="1" applyFill="1" applyBorder="1" applyAlignment="1" applyProtection="1">
      <alignment horizontal="center" vertical="center" readingOrder="2"/>
    </xf>
    <xf numFmtId="0" fontId="68" fillId="0" borderId="177" xfId="0" applyFont="1" applyFill="1" applyBorder="1" applyAlignment="1" applyProtection="1">
      <alignment vertical="center" readingOrder="2"/>
    </xf>
    <xf numFmtId="0" fontId="68" fillId="0" borderId="173" xfId="0" applyFont="1" applyFill="1" applyBorder="1" applyAlignment="1" applyProtection="1">
      <alignment vertical="center" readingOrder="2"/>
    </xf>
    <xf numFmtId="0" fontId="68" fillId="0" borderId="174" xfId="0" applyFont="1" applyFill="1" applyBorder="1" applyAlignment="1" applyProtection="1">
      <alignment vertical="center" readingOrder="2"/>
    </xf>
    <xf numFmtId="0" fontId="48" fillId="0" borderId="313" xfId="0" applyFont="1" applyFill="1" applyBorder="1" applyAlignment="1" applyProtection="1">
      <alignment horizontal="center" vertical="center" readingOrder="2"/>
    </xf>
    <xf numFmtId="0" fontId="58" fillId="0" borderId="314" xfId="0" applyFont="1" applyFill="1" applyBorder="1" applyAlignment="1" applyProtection="1">
      <alignment horizontal="center" vertical="center" readingOrder="2"/>
    </xf>
    <xf numFmtId="0" fontId="58" fillId="0" borderId="315" xfId="0" applyFont="1" applyFill="1" applyBorder="1" applyAlignment="1" applyProtection="1">
      <alignment horizontal="center" vertical="center" readingOrder="2"/>
    </xf>
    <xf numFmtId="0" fontId="45" fillId="3" borderId="1" xfId="5" applyFont="1" applyFill="1" applyBorder="1" applyAlignment="1" applyProtection="1">
      <alignment horizontal="center" vertical="center" readingOrder="1"/>
    </xf>
    <xf numFmtId="0" fontId="45" fillId="3" borderId="10" xfId="5" applyFont="1" applyFill="1" applyBorder="1" applyAlignment="1" applyProtection="1">
      <alignment horizontal="center" readingOrder="1"/>
    </xf>
    <xf numFmtId="0" fontId="45" fillId="3" borderId="11" xfId="5" applyFont="1" applyFill="1" applyBorder="1" applyAlignment="1" applyProtection="1">
      <alignment horizontal="center" readingOrder="1"/>
    </xf>
    <xf numFmtId="0" fontId="96" fillId="3" borderId="89" xfId="5" applyFont="1" applyFill="1" applyBorder="1" applyAlignment="1" applyProtection="1">
      <alignment horizontal="center" readingOrder="1"/>
    </xf>
    <xf numFmtId="0" fontId="96" fillId="3" borderId="45" xfId="5" applyFont="1" applyFill="1" applyBorder="1" applyAlignment="1" applyProtection="1">
      <alignment horizontal="center" readingOrder="1"/>
    </xf>
    <xf numFmtId="0" fontId="96" fillId="3" borderId="90" xfId="5" applyFont="1" applyFill="1" applyBorder="1" applyAlignment="1" applyProtection="1">
      <alignment horizontal="center" readingOrder="1"/>
    </xf>
    <xf numFmtId="0" fontId="96" fillId="3" borderId="119" xfId="5" applyFont="1" applyFill="1" applyBorder="1" applyAlignment="1" applyProtection="1">
      <alignment horizontal="center" readingOrder="1"/>
    </xf>
    <xf numFmtId="0" fontId="96" fillId="3" borderId="77" xfId="5" applyFont="1" applyFill="1" applyBorder="1" applyAlignment="1" applyProtection="1">
      <alignment horizontal="center" readingOrder="1"/>
    </xf>
    <xf numFmtId="0" fontId="96" fillId="3" borderId="120" xfId="5" applyFont="1" applyFill="1" applyBorder="1" applyAlignment="1" applyProtection="1">
      <alignment horizontal="center" readingOrder="1"/>
    </xf>
    <xf numFmtId="0" fontId="0" fillId="0" borderId="0" xfId="0" applyBorder="1" applyAlignment="1" applyProtection="1">
      <alignment horizontal="center" readingOrder="2"/>
    </xf>
    <xf numFmtId="0" fontId="45" fillId="0" borderId="0" xfId="5" applyFont="1" applyFill="1" applyBorder="1" applyAlignment="1" applyProtection="1">
      <alignment horizontal="center" readingOrder="1"/>
    </xf>
    <xf numFmtId="0" fontId="0" fillId="0" borderId="10" xfId="0" applyBorder="1" applyAlignment="1" applyProtection="1">
      <alignment horizontal="center" readingOrder="2"/>
    </xf>
    <xf numFmtId="0" fontId="0" fillId="0" borderId="12" xfId="0" applyBorder="1" applyAlignment="1" applyProtection="1">
      <alignment horizontal="center" readingOrder="2"/>
    </xf>
    <xf numFmtId="0" fontId="0" fillId="0" borderId="11" xfId="0" applyBorder="1" applyAlignment="1" applyProtection="1">
      <alignment horizontal="center" readingOrder="2"/>
    </xf>
    <xf numFmtId="164" fontId="95" fillId="3" borderId="10" xfId="5" applyNumberFormat="1" applyFont="1" applyFill="1" applyBorder="1" applyAlignment="1" applyProtection="1">
      <alignment horizontal="center" vertical="center" shrinkToFit="1" readingOrder="1"/>
    </xf>
    <xf numFmtId="164" fontId="95" fillId="3" borderId="12" xfId="5" applyNumberFormat="1" applyFont="1" applyFill="1" applyBorder="1" applyAlignment="1" applyProtection="1">
      <alignment horizontal="center" vertical="center" shrinkToFit="1" readingOrder="1"/>
    </xf>
    <xf numFmtId="164" fontId="95" fillId="3" borderId="11" xfId="5" applyNumberFormat="1" applyFont="1" applyFill="1" applyBorder="1" applyAlignment="1" applyProtection="1">
      <alignment horizontal="center" vertical="center" shrinkToFit="1" readingOrder="1"/>
    </xf>
    <xf numFmtId="0" fontId="45" fillId="3" borderId="10" xfId="5" applyFont="1" applyFill="1" applyBorder="1" applyAlignment="1" applyProtection="1">
      <alignment horizontal="center" vertical="center" readingOrder="1"/>
    </xf>
    <xf numFmtId="0" fontId="45" fillId="3" borderId="12" xfId="5" applyFont="1" applyFill="1" applyBorder="1" applyAlignment="1" applyProtection="1">
      <alignment horizontal="center" vertical="center" readingOrder="1"/>
    </xf>
    <xf numFmtId="0" fontId="45" fillId="3" borderId="11" xfId="5" applyFont="1" applyFill="1" applyBorder="1" applyAlignment="1" applyProtection="1">
      <alignment horizontal="center" vertical="center" readingOrder="1"/>
    </xf>
    <xf numFmtId="0" fontId="44" fillId="0" borderId="10" xfId="5" applyFont="1" applyFill="1" applyBorder="1" applyAlignment="1" applyProtection="1">
      <alignment horizontal="center" readingOrder="1"/>
    </xf>
    <xf numFmtId="0" fontId="44" fillId="0" borderId="12" xfId="5" applyFont="1" applyFill="1" applyBorder="1" applyAlignment="1" applyProtection="1">
      <alignment horizontal="center" readingOrder="1"/>
    </xf>
    <xf numFmtId="0" fontId="44" fillId="0" borderId="11" xfId="5" applyFont="1" applyFill="1" applyBorder="1" applyAlignment="1" applyProtection="1">
      <alignment horizontal="center" readingOrder="1"/>
    </xf>
    <xf numFmtId="0" fontId="45" fillId="3" borderId="12" xfId="5" applyFont="1" applyFill="1" applyBorder="1" applyAlignment="1" applyProtection="1">
      <alignment horizontal="center" readingOrder="1"/>
    </xf>
    <xf numFmtId="0" fontId="96" fillId="3" borderId="10" xfId="5" applyFont="1" applyFill="1" applyBorder="1" applyAlignment="1" applyProtection="1">
      <alignment horizontal="center" vertical="center" readingOrder="1"/>
    </xf>
    <xf numFmtId="0" fontId="96" fillId="3" borderId="12" xfId="5" applyFont="1" applyFill="1" applyBorder="1" applyAlignment="1" applyProtection="1">
      <alignment horizontal="center" vertical="center" readingOrder="1"/>
    </xf>
    <xf numFmtId="0" fontId="96" fillId="3" borderId="11" xfId="5" applyFont="1" applyFill="1" applyBorder="1" applyAlignment="1" applyProtection="1">
      <alignment horizontal="center" vertical="center" readingOrder="1"/>
    </xf>
    <xf numFmtId="0" fontId="48" fillId="3" borderId="10" xfId="5" applyFont="1" applyFill="1" applyBorder="1" applyAlignment="1" applyProtection="1">
      <alignment horizontal="right" vertical="center" readingOrder="2"/>
    </xf>
    <xf numFmtId="0" fontId="101" fillId="3" borderId="12" xfId="5" applyFont="1" applyFill="1" applyBorder="1" applyAlignment="1" applyProtection="1">
      <alignment horizontal="right" vertical="center" readingOrder="2"/>
    </xf>
    <xf numFmtId="0" fontId="101" fillId="3" borderId="11" xfId="5" applyFont="1" applyFill="1" applyBorder="1" applyAlignment="1" applyProtection="1">
      <alignment horizontal="right" vertical="center" readingOrder="2"/>
    </xf>
    <xf numFmtId="8" fontId="46" fillId="13" borderId="321" xfId="4" applyNumberFormat="1" applyFont="1" applyFill="1" applyBorder="1" applyAlignment="1" applyProtection="1">
      <alignment horizontal="center" vertical="center" shrinkToFit="1"/>
    </xf>
    <xf numFmtId="8" fontId="46" fillId="13" borderId="318" xfId="4" applyNumberFormat="1" applyFont="1" applyFill="1" applyBorder="1" applyAlignment="1" applyProtection="1">
      <alignment horizontal="center" vertical="center" shrinkToFit="1"/>
    </xf>
    <xf numFmtId="8" fontId="46" fillId="13" borderId="322" xfId="4" applyNumberFormat="1" applyFont="1" applyFill="1" applyBorder="1" applyAlignment="1" applyProtection="1">
      <alignment horizontal="center" vertical="center" shrinkToFit="1"/>
    </xf>
    <xf numFmtId="8" fontId="22" fillId="13" borderId="319" xfId="4" applyNumberFormat="1" applyFont="1" applyFill="1" applyBorder="1" applyAlignment="1" applyProtection="1">
      <alignment horizontal="center" vertical="center" shrinkToFit="1"/>
    </xf>
    <xf numFmtId="8" fontId="22" fillId="13" borderId="318" xfId="4" applyNumberFormat="1" applyFont="1" applyFill="1" applyBorder="1" applyAlignment="1" applyProtection="1">
      <alignment horizontal="center" vertical="center" shrinkToFit="1"/>
    </xf>
    <xf numFmtId="8" fontId="22" fillId="13" borderId="323" xfId="4" applyNumberFormat="1" applyFont="1" applyFill="1" applyBorder="1" applyAlignment="1" applyProtection="1">
      <alignment horizontal="center" vertical="center" shrinkToFit="1"/>
    </xf>
    <xf numFmtId="0" fontId="63" fillId="14" borderId="324" xfId="0" applyFont="1" applyFill="1" applyBorder="1" applyAlignment="1" applyProtection="1">
      <alignment horizontal="right" readingOrder="2"/>
    </xf>
    <xf numFmtId="0" fontId="95" fillId="10" borderId="91" xfId="5" applyFont="1" applyFill="1" applyBorder="1" applyAlignment="1" applyProtection="1">
      <alignment horizontal="center" vertical="center" readingOrder="2"/>
    </xf>
    <xf numFmtId="0" fontId="95" fillId="10" borderId="92" xfId="5" applyFont="1" applyFill="1" applyBorder="1" applyAlignment="1" applyProtection="1">
      <alignment horizontal="center" vertical="center" readingOrder="2"/>
    </xf>
    <xf numFmtId="0" fontId="95" fillId="10" borderId="93" xfId="5" applyFont="1" applyFill="1" applyBorder="1" applyAlignment="1" applyProtection="1">
      <alignment horizontal="center" vertical="center" readingOrder="2"/>
    </xf>
    <xf numFmtId="0" fontId="95" fillId="3" borderId="107" xfId="5" applyFont="1" applyFill="1" applyBorder="1" applyAlignment="1" applyProtection="1">
      <alignment horizontal="center" vertical="center" wrapText="1" readingOrder="2"/>
    </xf>
    <xf numFmtId="0" fontId="95" fillId="3" borderId="92" xfId="5" applyFont="1" applyFill="1" applyBorder="1" applyAlignment="1" applyProtection="1">
      <alignment horizontal="center" vertical="center" readingOrder="2"/>
    </xf>
    <xf numFmtId="0" fontId="95" fillId="3" borderId="108" xfId="5" applyFont="1" applyFill="1" applyBorder="1" applyAlignment="1" applyProtection="1">
      <alignment horizontal="center" vertical="center" readingOrder="2"/>
    </xf>
    <xf numFmtId="0" fontId="95" fillId="3" borderId="19" xfId="5" applyFont="1" applyFill="1" applyBorder="1" applyAlignment="1" applyProtection="1">
      <alignment horizontal="center" vertical="center" readingOrder="2"/>
    </xf>
    <xf numFmtId="0" fontId="95" fillId="3" borderId="0" xfId="5" applyFont="1" applyFill="1" applyBorder="1" applyAlignment="1" applyProtection="1">
      <alignment horizontal="center" vertical="center" readingOrder="2"/>
    </xf>
    <xf numFmtId="0" fontId="95" fillId="3" borderId="9" xfId="5" applyFont="1" applyFill="1" applyBorder="1" applyAlignment="1" applyProtection="1">
      <alignment horizontal="center" vertical="center" readingOrder="2"/>
    </xf>
    <xf numFmtId="0" fontId="95" fillId="3" borderId="49" xfId="5" applyFont="1" applyFill="1" applyBorder="1" applyAlignment="1" applyProtection="1">
      <alignment horizontal="center" vertical="center" readingOrder="2"/>
    </xf>
    <xf numFmtId="0" fontId="95" fillId="3" borderId="13" xfId="5" applyFont="1" applyFill="1" applyBorder="1" applyAlignment="1" applyProtection="1">
      <alignment horizontal="center" vertical="center" readingOrder="2"/>
    </xf>
    <xf numFmtId="0" fontId="95" fillId="3" borderId="109" xfId="5" applyFont="1" applyFill="1" applyBorder="1" applyAlignment="1" applyProtection="1">
      <alignment horizontal="center" vertical="center" readingOrder="2"/>
    </xf>
    <xf numFmtId="0" fontId="45" fillId="3" borderId="102" xfId="5" applyFont="1" applyFill="1" applyBorder="1" applyAlignment="1" applyProtection="1">
      <alignment horizontal="right" vertical="center" readingOrder="1"/>
    </xf>
    <xf numFmtId="0" fontId="96" fillId="3" borderId="103" xfId="5" applyFont="1" applyFill="1" applyBorder="1" applyAlignment="1" applyProtection="1">
      <alignment horizontal="right" vertical="center" readingOrder="1"/>
    </xf>
    <xf numFmtId="0" fontId="96" fillId="3" borderId="104" xfId="5" applyFont="1" applyFill="1" applyBorder="1" applyAlignment="1" applyProtection="1">
      <alignment horizontal="right" vertical="center" readingOrder="1"/>
    </xf>
    <xf numFmtId="0" fontId="95" fillId="3" borderId="125" xfId="5" applyFont="1" applyFill="1" applyBorder="1" applyAlignment="1" applyProtection="1">
      <alignment horizontal="center" vertical="center" readingOrder="1"/>
    </xf>
    <xf numFmtId="0" fontId="95" fillId="3" borderId="28" xfId="5" applyFont="1" applyFill="1" applyBorder="1" applyAlignment="1" applyProtection="1">
      <alignment horizontal="center" vertical="center" readingOrder="1"/>
    </xf>
    <xf numFmtId="0" fontId="95" fillId="3" borderId="29" xfId="5" applyFont="1" applyFill="1" applyBorder="1" applyAlignment="1" applyProtection="1">
      <alignment horizontal="center" vertical="center" readingOrder="1"/>
    </xf>
    <xf numFmtId="0" fontId="95" fillId="3" borderId="35" xfId="5" applyFont="1" applyFill="1" applyBorder="1" applyAlignment="1" applyProtection="1">
      <alignment horizontal="center" vertical="center" readingOrder="1"/>
    </xf>
    <xf numFmtId="0" fontId="95" fillId="3" borderId="13" xfId="5" applyFont="1" applyFill="1" applyBorder="1" applyAlignment="1" applyProtection="1">
      <alignment horizontal="center" vertical="center" readingOrder="1"/>
    </xf>
    <xf numFmtId="0" fontId="95" fillId="3" borderId="22" xfId="5" applyFont="1" applyFill="1" applyBorder="1" applyAlignment="1" applyProtection="1">
      <alignment horizontal="center" vertical="center" readingOrder="1"/>
    </xf>
    <xf numFmtId="10" fontId="95" fillId="8" borderId="13" xfId="5" applyNumberFormat="1" applyFont="1" applyFill="1" applyBorder="1" applyAlignment="1" applyProtection="1">
      <alignment vertical="center" readingOrder="2"/>
      <protection locked="0"/>
    </xf>
    <xf numFmtId="0" fontId="14" fillId="0" borderId="177" xfId="0" applyFont="1" applyFill="1" applyBorder="1" applyAlignment="1">
      <alignment horizontal="center"/>
    </xf>
    <xf numFmtId="0" fontId="14" fillId="0" borderId="173" xfId="0" applyFont="1" applyFill="1" applyBorder="1" applyAlignment="1">
      <alignment horizontal="center"/>
    </xf>
    <xf numFmtId="0" fontId="14" fillId="0" borderId="174" xfId="0" applyFont="1" applyFill="1" applyBorder="1" applyAlignment="1">
      <alignment horizontal="center"/>
    </xf>
    <xf numFmtId="49" fontId="63" fillId="0" borderId="177" xfId="0" applyNumberFormat="1" applyFont="1" applyFill="1" applyBorder="1" applyAlignment="1" applyProtection="1">
      <alignment horizontal="right" shrinkToFit="1" readingOrder="2"/>
    </xf>
    <xf numFmtId="49" fontId="63" fillId="0" borderId="173" xfId="0" applyNumberFormat="1" applyFont="1" applyFill="1" applyBorder="1" applyAlignment="1" applyProtection="1">
      <alignment horizontal="right" shrinkToFit="1" readingOrder="2"/>
    </xf>
    <xf numFmtId="49" fontId="63" fillId="0" borderId="174" xfId="0" applyNumberFormat="1" applyFont="1" applyFill="1" applyBorder="1" applyAlignment="1" applyProtection="1">
      <alignment horizontal="right" shrinkToFit="1" readingOrder="2"/>
    </xf>
    <xf numFmtId="0" fontId="59" fillId="0" borderId="177" xfId="0" applyNumberFormat="1" applyFont="1" applyFill="1" applyBorder="1" applyAlignment="1" applyProtection="1">
      <alignment horizontal="center" vertical="center" readingOrder="2"/>
    </xf>
    <xf numFmtId="0" fontId="59" fillId="0" borderId="173" xfId="0" applyNumberFormat="1" applyFont="1" applyFill="1" applyBorder="1" applyAlignment="1" applyProtection="1">
      <alignment horizontal="center" vertical="center" readingOrder="2"/>
    </xf>
    <xf numFmtId="0" fontId="59" fillId="0" borderId="174" xfId="0" applyNumberFormat="1" applyFont="1" applyFill="1" applyBorder="1" applyAlignment="1" applyProtection="1">
      <alignment horizontal="center" vertical="center" readingOrder="2"/>
    </xf>
    <xf numFmtId="0" fontId="63" fillId="0" borderId="177" xfId="0" applyFont="1" applyFill="1" applyBorder="1" applyAlignment="1" applyProtection="1">
      <alignment readingOrder="2"/>
    </xf>
    <xf numFmtId="0" fontId="63" fillId="0" borderId="173" xfId="0" applyFont="1" applyFill="1" applyBorder="1" applyAlignment="1" applyProtection="1">
      <alignment readingOrder="2"/>
    </xf>
    <xf numFmtId="0" fontId="63" fillId="0" borderId="174" xfId="0" applyFont="1" applyFill="1" applyBorder="1" applyAlignment="1" applyProtection="1">
      <alignment readingOrder="2"/>
    </xf>
    <xf numFmtId="1" fontId="52" fillId="0" borderId="177" xfId="0" applyNumberFormat="1" applyFont="1" applyFill="1" applyBorder="1" applyAlignment="1" applyProtection="1">
      <alignment horizontal="center" vertical="center" readingOrder="2"/>
    </xf>
    <xf numFmtId="1" fontId="52" fillId="0" borderId="173" xfId="0" applyNumberFormat="1" applyFont="1" applyFill="1" applyBorder="1" applyAlignment="1" applyProtection="1">
      <alignment horizontal="center" vertical="center" readingOrder="2"/>
    </xf>
    <xf numFmtId="1" fontId="52" fillId="0" borderId="174" xfId="0" applyNumberFormat="1" applyFont="1" applyFill="1" applyBorder="1" applyAlignment="1" applyProtection="1">
      <alignment horizontal="center" vertical="center" readingOrder="2"/>
    </xf>
    <xf numFmtId="49" fontId="45" fillId="0" borderId="177" xfId="0" applyNumberFormat="1" applyFont="1" applyFill="1" applyBorder="1" applyAlignment="1" applyProtection="1">
      <alignment horizontal="center" wrapText="1" readingOrder="2"/>
    </xf>
    <xf numFmtId="49" fontId="45" fillId="0" borderId="174" xfId="0" applyNumberFormat="1" applyFont="1" applyFill="1" applyBorder="1" applyAlignment="1" applyProtection="1">
      <alignment horizontal="center" readingOrder="2"/>
    </xf>
    <xf numFmtId="0" fontId="101" fillId="3" borderId="10" xfId="5" applyFont="1" applyFill="1" applyBorder="1" applyAlignment="1" applyProtection="1">
      <alignment horizontal="right" vertical="center" readingOrder="2"/>
    </xf>
    <xf numFmtId="0" fontId="95" fillId="3" borderId="50" xfId="5" applyFont="1" applyFill="1" applyBorder="1" applyAlignment="1" applyProtection="1">
      <alignment horizontal="right" vertical="center" readingOrder="1"/>
    </xf>
    <xf numFmtId="0" fontId="95" fillId="3" borderId="28" xfId="5" applyFont="1" applyFill="1" applyBorder="1" applyAlignment="1" applyProtection="1">
      <alignment horizontal="right" vertical="center" readingOrder="1"/>
    </xf>
    <xf numFmtId="0" fontId="95" fillId="3" borderId="117" xfId="5" applyFont="1" applyFill="1" applyBorder="1" applyAlignment="1" applyProtection="1">
      <alignment horizontal="right" vertical="center" readingOrder="1"/>
    </xf>
    <xf numFmtId="0" fontId="95" fillId="3" borderId="118" xfId="5" applyFont="1" applyFill="1" applyBorder="1" applyAlignment="1" applyProtection="1">
      <alignment horizontal="right" vertical="center" readingOrder="1"/>
    </xf>
    <xf numFmtId="0" fontId="95" fillId="3" borderId="97" xfId="5" applyFont="1" applyFill="1" applyBorder="1" applyAlignment="1" applyProtection="1">
      <alignment horizontal="right" vertical="center" readingOrder="1"/>
    </xf>
    <xf numFmtId="0" fontId="95" fillId="3" borderId="98" xfId="5" applyFont="1" applyFill="1" applyBorder="1" applyAlignment="1" applyProtection="1">
      <alignment horizontal="right" vertical="center" readingOrder="1"/>
    </xf>
    <xf numFmtId="0" fontId="101" fillId="3" borderId="10" xfId="5" applyFont="1" applyFill="1" applyBorder="1" applyAlignment="1" applyProtection="1">
      <alignment horizontal="center" vertical="center" readingOrder="2"/>
    </xf>
    <xf numFmtId="0" fontId="101" fillId="3" borderId="12" xfId="5" applyFont="1" applyFill="1" applyBorder="1" applyAlignment="1" applyProtection="1">
      <alignment horizontal="center" vertical="center" readingOrder="2"/>
    </xf>
    <xf numFmtId="0" fontId="101" fillId="3" borderId="11" xfId="5" applyFont="1" applyFill="1" applyBorder="1" applyAlignment="1" applyProtection="1">
      <alignment horizontal="center" vertical="center" readingOrder="2"/>
    </xf>
    <xf numFmtId="0" fontId="48" fillId="3" borderId="10" xfId="5" applyFont="1" applyFill="1" applyBorder="1" applyAlignment="1" applyProtection="1">
      <alignment horizontal="right" vertical="center" shrinkToFit="1" readingOrder="2"/>
    </xf>
    <xf numFmtId="0" fontId="101" fillId="3" borderId="12" xfId="5" applyFont="1" applyFill="1" applyBorder="1" applyAlignment="1" applyProtection="1">
      <alignment horizontal="right" vertical="center" shrinkToFit="1" readingOrder="2"/>
    </xf>
    <xf numFmtId="0" fontId="101" fillId="3" borderId="11" xfId="5" applyFont="1" applyFill="1" applyBorder="1" applyAlignment="1" applyProtection="1">
      <alignment horizontal="right" vertical="center" shrinkToFit="1" readingOrder="2"/>
    </xf>
    <xf numFmtId="164" fontId="44" fillId="14" borderId="10" xfId="5" applyNumberFormat="1" applyFont="1" applyFill="1" applyBorder="1" applyAlignment="1" applyProtection="1">
      <alignment horizontal="right" vertical="center" shrinkToFit="1" readingOrder="1"/>
    </xf>
    <xf numFmtId="164" fontId="44" fillId="14" borderId="12" xfId="5" applyNumberFormat="1" applyFont="1" applyFill="1" applyBorder="1" applyAlignment="1" applyProtection="1">
      <alignment horizontal="right" vertical="center" shrinkToFit="1" readingOrder="1"/>
    </xf>
    <xf numFmtId="164" fontId="44" fillId="14" borderId="11" xfId="5" applyNumberFormat="1" applyFont="1" applyFill="1" applyBorder="1" applyAlignment="1" applyProtection="1">
      <alignment horizontal="right" vertical="center" shrinkToFit="1" readingOrder="1"/>
    </xf>
    <xf numFmtId="49" fontId="46" fillId="0" borderId="181" xfId="0" applyNumberFormat="1" applyFont="1" applyFill="1" applyBorder="1" applyAlignment="1" applyProtection="1">
      <alignment shrinkToFit="1" readingOrder="2"/>
    </xf>
    <xf numFmtId="0" fontId="106" fillId="0" borderId="50" xfId="0" applyFont="1" applyFill="1" applyBorder="1" applyAlignment="1" applyProtection="1">
      <alignment horizontal="center" vertical="center" readingOrder="2"/>
    </xf>
    <xf numFmtId="0" fontId="106" fillId="0" borderId="28" xfId="0" applyFont="1" applyFill="1" applyBorder="1" applyAlignment="1" applyProtection="1">
      <alignment horizontal="center" vertical="center" readingOrder="2"/>
    </xf>
    <xf numFmtId="0" fontId="106" fillId="0" borderId="29" xfId="0" applyFont="1" applyFill="1" applyBorder="1" applyAlignment="1" applyProtection="1">
      <alignment horizontal="center" vertical="center" readingOrder="2"/>
    </xf>
    <xf numFmtId="0" fontId="106" fillId="0" borderId="19" xfId="0" applyFont="1" applyFill="1" applyBorder="1" applyAlignment="1" applyProtection="1">
      <alignment horizontal="center" vertical="center" readingOrder="2"/>
    </xf>
    <xf numFmtId="0" fontId="106" fillId="0" borderId="0" xfId="0" applyFont="1" applyFill="1" applyBorder="1" applyAlignment="1" applyProtection="1">
      <alignment horizontal="center" vertical="center" readingOrder="2"/>
    </xf>
    <xf numFmtId="0" fontId="106" fillId="0" borderId="8" xfId="0" applyFont="1" applyFill="1" applyBorder="1" applyAlignment="1" applyProtection="1">
      <alignment horizontal="center" vertical="center" readingOrder="2"/>
    </xf>
    <xf numFmtId="0" fontId="106" fillId="0" borderId="49" xfId="0" applyFont="1" applyFill="1" applyBorder="1" applyAlignment="1" applyProtection="1">
      <alignment horizontal="center" vertical="center" readingOrder="2"/>
    </xf>
    <xf numFmtId="0" fontId="106" fillId="0" borderId="13" xfId="0" applyFont="1" applyFill="1" applyBorder="1" applyAlignment="1" applyProtection="1">
      <alignment horizontal="center" vertical="center" readingOrder="2"/>
    </xf>
    <xf numFmtId="0" fontId="106" fillId="0" borderId="22" xfId="0" applyFont="1" applyFill="1" applyBorder="1" applyAlignment="1" applyProtection="1">
      <alignment horizontal="center" vertical="center" readingOrder="2"/>
    </xf>
    <xf numFmtId="49" fontId="52" fillId="0" borderId="177" xfId="0" applyNumberFormat="1" applyFont="1" applyFill="1" applyBorder="1" applyAlignment="1" applyProtection="1">
      <alignment horizontal="left" readingOrder="1"/>
    </xf>
    <xf numFmtId="49" fontId="52" fillId="0" borderId="173" xfId="0" applyNumberFormat="1" applyFont="1" applyFill="1" applyBorder="1" applyAlignment="1" applyProtection="1">
      <alignment horizontal="left" readingOrder="1"/>
    </xf>
    <xf numFmtId="49" fontId="63" fillId="0" borderId="181" xfId="0" applyNumberFormat="1" applyFont="1" applyFill="1" applyBorder="1" applyAlignment="1" applyProtection="1">
      <alignment readingOrder="2"/>
    </xf>
    <xf numFmtId="0" fontId="52" fillId="0" borderId="50" xfId="5" applyFont="1" applyFill="1" applyBorder="1" applyAlignment="1" applyProtection="1">
      <alignment horizontal="center" vertical="center" wrapText="1" readingOrder="2"/>
    </xf>
    <xf numFmtId="0" fontId="52" fillId="0" borderId="28" xfId="5" applyFont="1" applyFill="1" applyBorder="1" applyAlignment="1" applyProtection="1">
      <alignment horizontal="center" vertical="center" wrapText="1" readingOrder="2"/>
    </xf>
    <xf numFmtId="0" fontId="52" fillId="0" borderId="29" xfId="5" applyFont="1" applyFill="1" applyBorder="1" applyAlignment="1" applyProtection="1">
      <alignment horizontal="center" vertical="center" wrapText="1" readingOrder="2"/>
    </xf>
    <xf numFmtId="0" fontId="52" fillId="0" borderId="49" xfId="5" applyFont="1" applyFill="1" applyBorder="1" applyAlignment="1" applyProtection="1">
      <alignment horizontal="center" vertical="center" wrapText="1" readingOrder="2"/>
    </xf>
    <xf numFmtId="0" fontId="52" fillId="0" borderId="13" xfId="5" applyFont="1" applyFill="1" applyBorder="1" applyAlignment="1" applyProtection="1">
      <alignment horizontal="center" vertical="center" wrapText="1" readingOrder="2"/>
    </xf>
    <xf numFmtId="0" fontId="52" fillId="0" borderId="22" xfId="5" applyFont="1" applyFill="1" applyBorder="1" applyAlignment="1" applyProtection="1">
      <alignment horizontal="center" vertical="center" wrapText="1" readingOrder="2"/>
    </xf>
    <xf numFmtId="49" fontId="46" fillId="0" borderId="177" xfId="0" applyNumberFormat="1" applyFont="1" applyFill="1" applyBorder="1" applyAlignment="1" applyProtection="1">
      <alignment horizontal="center" shrinkToFit="1" readingOrder="1"/>
    </xf>
    <xf numFmtId="0" fontId="14" fillId="0" borderId="173" xfId="0" applyFont="1" applyBorder="1" applyAlignment="1">
      <alignment horizontal="center" shrinkToFit="1" readingOrder="1"/>
    </xf>
    <xf numFmtId="0" fontId="14" fillId="0" borderId="174" xfId="0" applyFont="1" applyBorder="1" applyAlignment="1">
      <alignment horizontal="center" shrinkToFit="1" readingOrder="1"/>
    </xf>
    <xf numFmtId="0" fontId="13" fillId="0" borderId="1" xfId="5" applyFont="1" applyFill="1" applyBorder="1" applyAlignment="1" applyProtection="1">
      <alignment horizontal="center" vertical="center" wrapText="1" readingOrder="2"/>
    </xf>
    <xf numFmtId="0" fontId="0" fillId="0" borderId="28" xfId="0" applyFill="1" applyBorder="1" applyAlignment="1" applyProtection="1">
      <alignment horizontal="center" readingOrder="1"/>
    </xf>
    <xf numFmtId="0" fontId="63" fillId="0" borderId="167" xfId="0" applyFont="1" applyFill="1" applyBorder="1" applyAlignment="1" applyProtection="1">
      <alignment readingOrder="2"/>
    </xf>
    <xf numFmtId="0" fontId="63" fillId="0" borderId="160" xfId="0" applyFont="1" applyFill="1" applyBorder="1" applyAlignment="1" applyProtection="1">
      <alignment readingOrder="2"/>
    </xf>
    <xf numFmtId="0" fontId="63" fillId="0" borderId="183" xfId="0" applyFont="1" applyFill="1" applyBorder="1" applyAlignment="1" applyProtection="1">
      <alignment readingOrder="2"/>
    </xf>
    <xf numFmtId="164" fontId="66" fillId="0" borderId="50" xfId="5" applyNumberFormat="1" applyFont="1" applyFill="1" applyBorder="1" applyAlignment="1" applyProtection="1">
      <alignment horizontal="center" vertical="center" shrinkToFit="1" readingOrder="1"/>
    </xf>
    <xf numFmtId="164" fontId="66" fillId="0" borderId="28" xfId="5" applyNumberFormat="1" applyFont="1" applyFill="1" applyBorder="1" applyAlignment="1" applyProtection="1">
      <alignment horizontal="center" vertical="center" shrinkToFit="1" readingOrder="1"/>
    </xf>
    <xf numFmtId="0" fontId="45" fillId="3" borderId="316" xfId="5" applyFont="1" applyFill="1" applyBorder="1" applyAlignment="1" applyProtection="1">
      <alignment horizontal="center" vertical="center" shrinkToFit="1" readingOrder="2"/>
    </xf>
    <xf numFmtId="0" fontId="45" fillId="3" borderId="235" xfId="5" applyFont="1" applyFill="1" applyBorder="1" applyAlignment="1" applyProtection="1">
      <alignment horizontal="center" vertical="center" shrinkToFit="1" readingOrder="2"/>
    </xf>
    <xf numFmtId="0" fontId="45" fillId="3" borderId="312" xfId="5" applyFont="1" applyFill="1" applyBorder="1" applyAlignment="1" applyProtection="1">
      <alignment horizontal="center" vertical="center" shrinkToFit="1" readingOrder="2"/>
    </xf>
    <xf numFmtId="0" fontId="63" fillId="0" borderId="121" xfId="0" applyFont="1" applyBorder="1" applyAlignment="1" applyProtection="1">
      <alignment horizontal="center" readingOrder="2"/>
    </xf>
    <xf numFmtId="0" fontId="63" fillId="0" borderId="0" xfId="0" applyFont="1" applyBorder="1" applyAlignment="1" applyProtection="1">
      <alignment horizontal="center" readingOrder="2"/>
    </xf>
    <xf numFmtId="10" fontId="45" fillId="15" borderId="147" xfId="0" applyNumberFormat="1" applyFont="1" applyFill="1" applyBorder="1" applyAlignment="1" applyProtection="1">
      <alignment horizontal="center" shrinkToFit="1" readingOrder="1"/>
    </xf>
    <xf numFmtId="10" fontId="45" fillId="15" borderId="225" xfId="0" applyNumberFormat="1" applyFont="1" applyFill="1" applyBorder="1" applyAlignment="1" applyProtection="1">
      <alignment horizontal="center" shrinkToFit="1" readingOrder="1"/>
    </xf>
    <xf numFmtId="10" fontId="45" fillId="15" borderId="317" xfId="0" applyNumberFormat="1" applyFont="1" applyFill="1" applyBorder="1" applyAlignment="1" applyProtection="1">
      <alignment horizontal="center" shrinkToFit="1" readingOrder="1"/>
    </xf>
    <xf numFmtId="0" fontId="96" fillId="3" borderId="76" xfId="5" applyFont="1" applyFill="1" applyBorder="1" applyAlignment="1" applyProtection="1">
      <alignment horizontal="right" vertical="center"/>
    </xf>
    <xf numFmtId="0" fontId="96" fillId="3" borderId="77" xfId="5" applyFont="1" applyFill="1" applyBorder="1" applyAlignment="1" applyProtection="1">
      <alignment horizontal="right" vertical="center"/>
    </xf>
    <xf numFmtId="0" fontId="96" fillId="3" borderId="78" xfId="5" applyFont="1" applyFill="1" applyBorder="1" applyAlignment="1" applyProtection="1">
      <alignment horizontal="right" vertical="center"/>
    </xf>
    <xf numFmtId="0" fontId="19" fillId="0" borderId="0" xfId="5" applyFont="1" applyFill="1" applyBorder="1" applyAlignment="1" applyProtection="1">
      <alignment horizontal="center" vertical="center"/>
    </xf>
    <xf numFmtId="0" fontId="46" fillId="0" borderId="28" xfId="5" applyFont="1" applyFill="1" applyBorder="1" applyAlignment="1" applyProtection="1">
      <alignment horizontal="center" vertical="center" wrapText="1"/>
      <protection locked="0"/>
    </xf>
    <xf numFmtId="0" fontId="46" fillId="0" borderId="13" xfId="5" applyFont="1" applyFill="1" applyBorder="1" applyAlignment="1" applyProtection="1">
      <alignment horizontal="center" vertical="center" wrapText="1"/>
      <protection locked="0"/>
    </xf>
    <xf numFmtId="0" fontId="44" fillId="0" borderId="28" xfId="5" applyFont="1" applyFill="1" applyBorder="1" applyAlignment="1" applyProtection="1">
      <alignment horizontal="right" vertical="center" wrapText="1" readingOrder="2"/>
    </xf>
    <xf numFmtId="0" fontId="44" fillId="0" borderId="13" xfId="5" applyFont="1" applyFill="1" applyBorder="1" applyAlignment="1" applyProtection="1">
      <alignment horizontal="right" vertical="center" wrapText="1" readingOrder="2"/>
    </xf>
    <xf numFmtId="0" fontId="46" fillId="0" borderId="28" xfId="5" applyFont="1" applyFill="1" applyBorder="1" applyAlignment="1" applyProtection="1">
      <alignment horizontal="right" wrapText="1" readingOrder="1"/>
    </xf>
    <xf numFmtId="0" fontId="46" fillId="0" borderId="13" xfId="5" applyFont="1" applyFill="1" applyBorder="1" applyAlignment="1" applyProtection="1">
      <alignment horizontal="right" wrapText="1" readingOrder="1"/>
    </xf>
    <xf numFmtId="0" fontId="17" fillId="0" borderId="28" xfId="0" applyFont="1" applyFill="1" applyBorder="1"/>
    <xf numFmtId="0" fontId="17" fillId="0" borderId="13" xfId="0" applyFont="1" applyFill="1" applyBorder="1"/>
    <xf numFmtId="0" fontId="46" fillId="0" borderId="184" xfId="0" applyFont="1" applyFill="1" applyBorder="1" applyAlignment="1" applyProtection="1">
      <alignment horizontal="center" readingOrder="2"/>
    </xf>
    <xf numFmtId="0" fontId="46" fillId="0" borderId="185" xfId="0" applyFont="1" applyFill="1" applyBorder="1" applyAlignment="1" applyProtection="1">
      <alignment horizontal="center" readingOrder="2"/>
    </xf>
    <xf numFmtId="0" fontId="46" fillId="0" borderId="186" xfId="0" applyFont="1" applyFill="1" applyBorder="1" applyAlignment="1" applyProtection="1">
      <alignment horizontal="center" readingOrder="2"/>
    </xf>
    <xf numFmtId="174" fontId="22" fillId="0" borderId="167" xfId="0" applyNumberFormat="1" applyFont="1" applyFill="1" applyBorder="1" applyAlignment="1" applyProtection="1">
      <alignment horizontal="center" shrinkToFit="1" readingOrder="2"/>
    </xf>
    <xf numFmtId="174" fontId="22" fillId="0" borderId="160" xfId="0" applyNumberFormat="1" applyFont="1" applyFill="1" applyBorder="1" applyAlignment="1" applyProtection="1">
      <alignment horizontal="center" shrinkToFit="1" readingOrder="2"/>
    </xf>
    <xf numFmtId="174" fontId="22" fillId="0" borderId="343" xfId="0" applyNumberFormat="1" applyFont="1" applyFill="1" applyBorder="1" applyAlignment="1" applyProtection="1">
      <alignment horizontal="center" shrinkToFit="1" readingOrder="2"/>
    </xf>
    <xf numFmtId="49" fontId="63" fillId="0" borderId="0" xfId="0" applyNumberFormat="1" applyFont="1" applyFill="1" applyBorder="1" applyAlignment="1" applyProtection="1">
      <alignment horizontal="right" shrinkToFit="1" readingOrder="2"/>
    </xf>
    <xf numFmtId="174" fontId="22" fillId="0" borderId="344" xfId="0" applyNumberFormat="1" applyFont="1" applyFill="1" applyBorder="1" applyAlignment="1" applyProtection="1">
      <alignment horizontal="center" shrinkToFit="1" readingOrder="2"/>
    </xf>
    <xf numFmtId="0" fontId="137" fillId="16" borderId="0" xfId="0" applyFont="1" applyFill="1" applyAlignment="1" applyProtection="1">
      <alignment horizontal="center" vertical="center" readingOrder="2"/>
    </xf>
    <xf numFmtId="164" fontId="98" fillId="0" borderId="29" xfId="5" applyNumberFormat="1" applyFont="1" applyFill="1" applyBorder="1" applyAlignment="1" applyProtection="1">
      <alignment horizontal="center" vertical="center" shrinkToFit="1" readingOrder="1"/>
    </xf>
    <xf numFmtId="164" fontId="98" fillId="0" borderId="8" xfId="5" applyNumberFormat="1" applyFont="1" applyFill="1" applyBorder="1" applyAlignment="1" applyProtection="1">
      <alignment horizontal="center" vertical="center" shrinkToFit="1" readingOrder="1"/>
    </xf>
    <xf numFmtId="164" fontId="98" fillId="0" borderId="22" xfId="5" applyNumberFormat="1" applyFont="1" applyFill="1" applyBorder="1" applyAlignment="1" applyProtection="1">
      <alignment horizontal="center" vertical="center" shrinkToFit="1" readingOrder="1"/>
    </xf>
    <xf numFmtId="0" fontId="48" fillId="3" borderId="1" xfId="5" applyFont="1" applyFill="1" applyBorder="1" applyAlignment="1" applyProtection="1">
      <alignment horizontal="right" vertical="center" readingOrder="2"/>
    </xf>
    <xf numFmtId="164" fontId="95" fillId="0" borderId="19" xfId="5" applyNumberFormat="1" applyFont="1" applyFill="1" applyBorder="1" applyAlignment="1" applyProtection="1">
      <alignment horizontal="center" vertical="center" shrinkToFit="1" readingOrder="1"/>
    </xf>
    <xf numFmtId="164" fontId="95" fillId="0" borderId="0" xfId="5" applyNumberFormat="1" applyFont="1" applyFill="1" applyBorder="1" applyAlignment="1" applyProtection="1">
      <alignment horizontal="center" vertical="center" shrinkToFit="1" readingOrder="1"/>
    </xf>
    <xf numFmtId="164" fontId="95" fillId="0" borderId="49" xfId="5" applyNumberFormat="1" applyFont="1" applyFill="1" applyBorder="1" applyAlignment="1" applyProtection="1">
      <alignment horizontal="center" vertical="center" shrinkToFit="1" readingOrder="1"/>
    </xf>
    <xf numFmtId="164" fontId="95" fillId="0" borderId="13" xfId="5" applyNumberFormat="1" applyFont="1" applyFill="1" applyBorder="1" applyAlignment="1" applyProtection="1">
      <alignment horizontal="center" vertical="center" shrinkToFit="1" readingOrder="1"/>
    </xf>
    <xf numFmtId="164" fontId="66" fillId="0" borderId="0" xfId="5" applyNumberFormat="1" applyFont="1" applyFill="1" applyBorder="1" applyAlignment="1" applyProtection="1">
      <alignment horizontal="center" vertical="center" shrinkToFit="1" readingOrder="1"/>
    </xf>
    <xf numFmtId="164" fontId="106" fillId="0" borderId="1" xfId="5" applyNumberFormat="1" applyFont="1" applyFill="1" applyBorder="1" applyAlignment="1" applyProtection="1">
      <alignment horizontal="center" vertical="center" shrinkToFit="1" readingOrder="2"/>
    </xf>
    <xf numFmtId="164" fontId="45" fillId="0" borderId="201" xfId="5" applyNumberFormat="1" applyFont="1" applyFill="1" applyBorder="1" applyAlignment="1" applyProtection="1">
      <alignment horizontal="right" vertical="center" shrinkToFit="1" readingOrder="1"/>
    </xf>
    <xf numFmtId="164" fontId="45" fillId="0" borderId="202" xfId="5" applyNumberFormat="1" applyFont="1" applyFill="1" applyBorder="1" applyAlignment="1" applyProtection="1">
      <alignment horizontal="right" vertical="center" shrinkToFit="1" readingOrder="1"/>
    </xf>
    <xf numFmtId="164" fontId="45" fillId="0" borderId="203" xfId="5" applyNumberFormat="1" applyFont="1" applyFill="1" applyBorder="1" applyAlignment="1" applyProtection="1">
      <alignment horizontal="right" vertical="center" shrinkToFit="1" readingOrder="1"/>
    </xf>
    <xf numFmtId="0" fontId="48" fillId="13" borderId="20" xfId="4" applyFont="1" applyFill="1" applyBorder="1" applyAlignment="1" applyProtection="1">
      <alignment horizontal="center" vertical="center"/>
    </xf>
    <xf numFmtId="0" fontId="48" fillId="13" borderId="131" xfId="4" applyFont="1" applyFill="1" applyBorder="1" applyAlignment="1" applyProtection="1">
      <alignment horizontal="center" vertical="center"/>
    </xf>
    <xf numFmtId="0" fontId="44" fillId="0" borderId="50" xfId="5" applyFont="1" applyFill="1" applyBorder="1" applyAlignment="1" applyProtection="1">
      <alignment horizontal="left" vertical="center" wrapText="1" readingOrder="2"/>
    </xf>
    <xf numFmtId="0" fontId="44" fillId="0" borderId="28" xfId="5" applyFont="1" applyFill="1" applyBorder="1" applyAlignment="1" applyProtection="1">
      <alignment horizontal="left" vertical="center" wrapText="1" readingOrder="2"/>
    </xf>
    <xf numFmtId="0" fontId="44" fillId="0" borderId="49" xfId="5" applyFont="1" applyFill="1" applyBorder="1" applyAlignment="1" applyProtection="1">
      <alignment horizontal="left" vertical="center" wrapText="1" readingOrder="2"/>
    </xf>
    <xf numFmtId="0" fontId="44" fillId="0" borderId="13" xfId="5" applyFont="1" applyFill="1" applyBorder="1" applyAlignment="1" applyProtection="1">
      <alignment horizontal="left" vertical="center" wrapText="1" readingOrder="2"/>
    </xf>
    <xf numFmtId="8" fontId="13" fillId="0" borderId="345" xfId="4" applyNumberFormat="1" applyFont="1" applyFill="1" applyBorder="1" applyAlignment="1" applyProtection="1">
      <alignment horizontal="center" vertical="center" shrinkToFit="1"/>
    </xf>
    <xf numFmtId="8" fontId="13" fillId="0" borderId="346" xfId="4" applyNumberFormat="1" applyFont="1" applyFill="1" applyBorder="1" applyAlignment="1" applyProtection="1">
      <alignment horizontal="center" vertical="center" shrinkToFit="1"/>
    </xf>
    <xf numFmtId="8" fontId="13" fillId="0" borderId="347" xfId="4" applyNumberFormat="1" applyFont="1" applyFill="1" applyBorder="1" applyAlignment="1" applyProtection="1">
      <alignment horizontal="center" vertical="center" shrinkToFit="1"/>
    </xf>
    <xf numFmtId="164" fontId="45" fillId="0" borderId="348" xfId="5" applyNumberFormat="1" applyFont="1" applyFill="1" applyBorder="1" applyAlignment="1" applyProtection="1">
      <alignment vertical="center" shrinkToFit="1" readingOrder="1"/>
    </xf>
    <xf numFmtId="164" fontId="45" fillId="0" borderId="349" xfId="5" applyNumberFormat="1" applyFont="1" applyFill="1" applyBorder="1" applyAlignment="1" applyProtection="1">
      <alignment vertical="center" shrinkToFit="1" readingOrder="1"/>
    </xf>
    <xf numFmtId="164" fontId="45" fillId="0" borderId="350" xfId="5" applyNumberFormat="1" applyFont="1" applyFill="1" applyBorder="1" applyAlignment="1" applyProtection="1">
      <alignment vertical="center" shrinkToFit="1" readingOrder="1"/>
    </xf>
    <xf numFmtId="0" fontId="48" fillId="13" borderId="351" xfId="4" applyFont="1" applyFill="1" applyBorder="1" applyAlignment="1" applyProtection="1">
      <alignment horizontal="center" vertical="center"/>
    </xf>
    <xf numFmtId="0" fontId="47" fillId="13" borderId="336" xfId="4" applyFont="1" applyFill="1" applyBorder="1" applyAlignment="1" applyProtection="1">
      <alignment horizontal="center" vertical="center"/>
    </xf>
    <xf numFmtId="0" fontId="47" fillId="13" borderId="337" xfId="4" applyFont="1" applyFill="1" applyBorder="1" applyAlignment="1" applyProtection="1">
      <alignment horizontal="center" vertical="center"/>
    </xf>
    <xf numFmtId="0" fontId="20" fillId="0" borderId="0" xfId="5" applyFont="1" applyFill="1" applyBorder="1" applyAlignment="1" applyProtection="1">
      <alignment horizontal="center" vertical="center"/>
    </xf>
    <xf numFmtId="0" fontId="48" fillId="13" borderId="338" xfId="4" applyFont="1" applyFill="1" applyBorder="1" applyAlignment="1" applyProtection="1">
      <alignment horizontal="center" vertical="center"/>
    </xf>
    <xf numFmtId="0" fontId="20" fillId="0" borderId="28" xfId="5" applyFont="1" applyFill="1" applyBorder="1" applyAlignment="1" applyProtection="1">
      <alignment horizontal="center" vertical="center"/>
    </xf>
    <xf numFmtId="0" fontId="48" fillId="13" borderId="131" xfId="4" applyFont="1" applyFill="1" applyBorder="1" applyAlignment="1" applyProtection="1">
      <alignment horizontal="center" vertical="top" wrapText="1"/>
    </xf>
    <xf numFmtId="0" fontId="48" fillId="13" borderId="129" xfId="4" applyFont="1" applyFill="1" applyBorder="1" applyAlignment="1" applyProtection="1">
      <alignment horizontal="center" vertical="top" wrapText="1"/>
    </xf>
    <xf numFmtId="0" fontId="48" fillId="13" borderId="352" xfId="4" applyFont="1" applyFill="1" applyBorder="1" applyAlignment="1" applyProtection="1">
      <alignment horizontal="center" vertical="top" wrapText="1"/>
    </xf>
    <xf numFmtId="168" fontId="13" fillId="13" borderId="264" xfId="4" applyNumberFormat="1" applyFont="1" applyFill="1" applyBorder="1" applyAlignment="1" applyProtection="1">
      <alignment vertical="center" shrinkToFit="1"/>
    </xf>
    <xf numFmtId="168" fontId="13" fillId="13" borderId="353" xfId="4" applyNumberFormat="1" applyFont="1" applyFill="1" applyBorder="1" applyAlignment="1" applyProtection="1">
      <alignment vertical="center" shrinkToFit="1"/>
    </xf>
    <xf numFmtId="0" fontId="49" fillId="0" borderId="132" xfId="0" applyFont="1" applyFill="1" applyBorder="1" applyAlignment="1" applyProtection="1">
      <alignment horizontal="center" vertical="top" readingOrder="2"/>
    </xf>
    <xf numFmtId="0" fontId="49" fillId="0" borderId="133" xfId="0" applyFont="1" applyFill="1" applyBorder="1" applyAlignment="1" applyProtection="1">
      <alignment horizontal="center" vertical="top" readingOrder="2"/>
    </xf>
    <xf numFmtId="0" fontId="49" fillId="0" borderId="134" xfId="0" applyFont="1" applyFill="1" applyBorder="1" applyAlignment="1" applyProtection="1">
      <alignment horizontal="center" vertical="top" readingOrder="2"/>
    </xf>
    <xf numFmtId="0" fontId="49" fillId="0" borderId="30" xfId="0" applyFont="1" applyFill="1" applyBorder="1" applyAlignment="1" applyProtection="1">
      <alignment horizontal="center" vertical="top" readingOrder="2"/>
    </xf>
    <xf numFmtId="0" fontId="49" fillId="0" borderId="0" xfId="0" applyFont="1" applyFill="1" applyBorder="1" applyAlignment="1" applyProtection="1">
      <alignment horizontal="center" vertical="top" readingOrder="2"/>
    </xf>
    <xf numFmtId="0" fontId="49" fillId="0" borderId="31" xfId="0" applyFont="1" applyFill="1" applyBorder="1" applyAlignment="1" applyProtection="1">
      <alignment horizontal="center" vertical="top" readingOrder="2"/>
    </xf>
    <xf numFmtId="0" fontId="49" fillId="0" borderId="32" xfId="0" applyFont="1" applyFill="1" applyBorder="1" applyAlignment="1" applyProtection="1">
      <alignment horizontal="center" vertical="top" readingOrder="2"/>
    </xf>
    <xf numFmtId="0" fontId="49" fillId="0" borderId="33" xfId="0" applyFont="1" applyFill="1" applyBorder="1" applyAlignment="1" applyProtection="1">
      <alignment horizontal="center" vertical="top" readingOrder="2"/>
    </xf>
    <xf numFmtId="0" fontId="49" fillId="0" borderId="34" xfId="0" applyFont="1" applyFill="1" applyBorder="1" applyAlignment="1" applyProtection="1">
      <alignment horizontal="center" vertical="top" readingOrder="2"/>
    </xf>
    <xf numFmtId="0" fontId="4" fillId="0" borderId="216" xfId="0" applyFont="1" applyFill="1" applyBorder="1" applyAlignment="1" applyProtection="1">
      <alignment horizontal="center" vertical="center" wrapText="1" readingOrder="2"/>
    </xf>
    <xf numFmtId="0" fontId="4" fillId="0" borderId="217" xfId="0" applyFont="1" applyFill="1" applyBorder="1" applyAlignment="1" applyProtection="1">
      <alignment horizontal="center" vertical="center" wrapText="1" readingOrder="2"/>
    </xf>
    <xf numFmtId="6" fontId="13" fillId="13" borderId="261" xfId="4" applyNumberFormat="1" applyFont="1" applyFill="1" applyBorder="1" applyAlignment="1" applyProtection="1">
      <alignment vertical="center" shrinkToFit="1"/>
    </xf>
    <xf numFmtId="6" fontId="13" fillId="13" borderId="262" xfId="4" applyNumberFormat="1" applyFont="1" applyFill="1" applyBorder="1" applyAlignment="1" applyProtection="1">
      <alignment vertical="center" shrinkToFit="1"/>
    </xf>
    <xf numFmtId="6" fontId="13" fillId="13" borderId="263" xfId="4" applyNumberFormat="1" applyFont="1" applyFill="1" applyBorder="1" applyAlignment="1" applyProtection="1">
      <alignment vertical="center" shrinkToFit="1"/>
    </xf>
    <xf numFmtId="8" fontId="44" fillId="0" borderId="0" xfId="4" applyNumberFormat="1" applyFont="1" applyFill="1" applyBorder="1" applyAlignment="1" applyProtection="1">
      <alignment horizontal="left" vertical="center" shrinkToFit="1"/>
    </xf>
    <xf numFmtId="0" fontId="49" fillId="0" borderId="354" xfId="0" applyFont="1" applyFill="1" applyBorder="1" applyAlignment="1" applyProtection="1">
      <alignment horizontal="right" vertical="center" wrapText="1" readingOrder="2"/>
    </xf>
    <xf numFmtId="0" fontId="49" fillId="0" borderId="133" xfId="0" applyFont="1" applyFill="1" applyBorder="1" applyAlignment="1" applyProtection="1">
      <alignment horizontal="right" vertical="center" wrapText="1" readingOrder="2"/>
    </xf>
    <xf numFmtId="0" fontId="49" fillId="0" borderId="355" xfId="0" applyFont="1" applyFill="1" applyBorder="1" applyAlignment="1" applyProtection="1">
      <alignment horizontal="right" vertical="center" wrapText="1" readingOrder="2"/>
    </xf>
    <xf numFmtId="0" fontId="49" fillId="0" borderId="33" xfId="0" applyFont="1" applyFill="1" applyBorder="1" applyAlignment="1" applyProtection="1">
      <alignment horizontal="right" vertical="center" wrapText="1" readingOrder="2"/>
    </xf>
    <xf numFmtId="0" fontId="49" fillId="0" borderId="1" xfId="0" applyFont="1" applyFill="1" applyBorder="1" applyAlignment="1" applyProtection="1">
      <alignment horizontal="center" vertical="center" shrinkToFit="1" readingOrder="2"/>
    </xf>
    <xf numFmtId="3" fontId="11" fillId="0" borderId="1" xfId="0" applyNumberFormat="1" applyFont="1" applyFill="1" applyBorder="1" applyAlignment="1" applyProtection="1">
      <alignment horizontal="center" vertical="center" readingOrder="2"/>
    </xf>
    <xf numFmtId="0" fontId="45" fillId="0" borderId="6" xfId="5" applyFont="1" applyFill="1" applyBorder="1" applyAlignment="1" applyProtection="1">
      <alignment horizontal="center" wrapText="1" readingOrder="2"/>
    </xf>
    <xf numFmtId="0" fontId="45" fillId="0" borderId="0" xfId="5" applyFont="1" applyFill="1" applyBorder="1" applyAlignment="1" applyProtection="1">
      <alignment horizontal="center" wrapText="1" readingOrder="2"/>
    </xf>
    <xf numFmtId="0" fontId="45" fillId="0" borderId="8" xfId="5" applyFont="1" applyFill="1" applyBorder="1" applyAlignment="1" applyProtection="1">
      <alignment horizontal="center" wrapText="1" readingOrder="2"/>
    </xf>
    <xf numFmtId="0" fontId="45" fillId="0" borderId="89" xfId="5" applyFont="1" applyFill="1" applyBorder="1" applyAlignment="1" applyProtection="1">
      <alignment horizontal="center" wrapText="1" readingOrder="2"/>
    </xf>
    <xf numFmtId="0" fontId="45" fillId="0" borderId="45" xfId="5" applyFont="1" applyFill="1" applyBorder="1" applyAlignment="1" applyProtection="1">
      <alignment horizontal="center" wrapText="1" readingOrder="2"/>
    </xf>
    <xf numFmtId="0" fontId="45" fillId="0" borderId="90" xfId="5" applyFont="1" applyFill="1" applyBorder="1" applyAlignment="1" applyProtection="1">
      <alignment horizontal="center" wrapText="1" readingOrder="2"/>
    </xf>
    <xf numFmtId="10" fontId="45" fillId="0" borderId="13" xfId="5" applyNumberFormat="1" applyFont="1" applyFill="1" applyBorder="1" applyAlignment="1" applyProtection="1">
      <alignment horizontal="center" readingOrder="2"/>
    </xf>
    <xf numFmtId="0" fontId="49" fillId="0" borderId="0" xfId="5" applyFont="1" applyFill="1" applyBorder="1" applyAlignment="1" applyProtection="1">
      <alignment vertical="center" shrinkToFit="1" readingOrder="2"/>
    </xf>
    <xf numFmtId="0" fontId="49" fillId="0" borderId="189" xfId="5" applyFont="1" applyFill="1" applyBorder="1" applyAlignment="1" applyProtection="1">
      <alignment vertical="center" shrinkToFit="1" readingOrder="2"/>
    </xf>
    <xf numFmtId="0" fontId="13" fillId="0" borderId="356" xfId="5" applyFont="1" applyFill="1" applyBorder="1" applyAlignment="1" applyProtection="1">
      <alignment horizontal="center" readingOrder="2"/>
    </xf>
    <xf numFmtId="0" fontId="13" fillId="0" borderId="252" xfId="5" applyFont="1" applyFill="1" applyBorder="1" applyAlignment="1" applyProtection="1">
      <alignment horizontal="center" readingOrder="2"/>
    </xf>
    <xf numFmtId="0" fontId="13" fillId="0" borderId="357" xfId="5" applyFont="1" applyFill="1" applyBorder="1" applyAlignment="1" applyProtection="1">
      <alignment horizontal="center" readingOrder="2"/>
    </xf>
    <xf numFmtId="0" fontId="52" fillId="0" borderId="135" xfId="5" applyFont="1" applyFill="1" applyBorder="1" applyAlignment="1" applyProtection="1">
      <alignment horizontal="center" vertical="center" readingOrder="2"/>
    </xf>
    <xf numFmtId="0" fontId="52" fillId="0" borderId="136" xfId="5" applyFont="1" applyFill="1" applyBorder="1" applyAlignment="1" applyProtection="1">
      <alignment horizontal="center" vertical="center" readingOrder="2"/>
    </xf>
    <xf numFmtId="0" fontId="52" fillId="0" borderId="137" xfId="5" applyFont="1" applyFill="1" applyBorder="1" applyAlignment="1" applyProtection="1">
      <alignment horizontal="center" vertical="center" readingOrder="2"/>
    </xf>
    <xf numFmtId="0" fontId="49" fillId="0" borderId="258" xfId="0" applyFont="1" applyFill="1" applyBorder="1" applyAlignment="1" applyProtection="1">
      <alignment horizontal="right" vertical="center" wrapText="1" readingOrder="2"/>
    </xf>
    <xf numFmtId="0" fontId="49" fillId="0" borderId="259" xfId="0" applyFont="1" applyFill="1" applyBorder="1" applyAlignment="1" applyProtection="1">
      <alignment horizontal="right" vertical="center" wrapText="1" readingOrder="2"/>
    </xf>
    <xf numFmtId="0" fontId="48" fillId="0" borderId="209" xfId="0" applyFont="1" applyFill="1" applyBorder="1" applyAlignment="1" applyProtection="1">
      <alignment horizontal="center" vertical="center" wrapText="1" readingOrder="2"/>
    </xf>
    <xf numFmtId="0" fontId="48" fillId="0" borderId="358" xfId="0" applyFont="1" applyFill="1" applyBorder="1" applyAlignment="1" applyProtection="1">
      <alignment horizontal="center" vertical="center" wrapText="1" readingOrder="2"/>
    </xf>
    <xf numFmtId="169" fontId="46" fillId="13" borderId="318" xfId="4" applyNumberFormat="1" applyFont="1" applyFill="1" applyBorder="1" applyAlignment="1" applyProtection="1">
      <alignment horizontal="center" vertical="center" shrinkToFit="1"/>
    </xf>
    <xf numFmtId="169" fontId="46" fillId="13" borderId="319" xfId="4" applyNumberFormat="1" applyFont="1" applyFill="1" applyBorder="1" applyAlignment="1" applyProtection="1">
      <alignment horizontal="center" vertical="center" shrinkToFit="1"/>
    </xf>
    <xf numFmtId="169" fontId="46" fillId="13" borderId="320" xfId="4" applyNumberFormat="1" applyFont="1" applyFill="1" applyBorder="1" applyAlignment="1" applyProtection="1">
      <alignment horizontal="center" vertical="center" shrinkToFit="1"/>
    </xf>
    <xf numFmtId="0" fontId="49" fillId="0" borderId="91" xfId="5" applyFont="1" applyFill="1" applyBorder="1" applyAlignment="1" applyProtection="1">
      <alignment horizontal="center" vertical="center" readingOrder="2"/>
    </xf>
    <xf numFmtId="0" fontId="49" fillId="0" borderId="92" xfId="5" applyFont="1" applyFill="1" applyBorder="1" applyAlignment="1" applyProtection="1">
      <alignment horizontal="center" vertical="center" readingOrder="2"/>
    </xf>
    <xf numFmtId="0" fontId="49" fillId="0" borderId="93" xfId="5" applyFont="1" applyFill="1" applyBorder="1" applyAlignment="1" applyProtection="1">
      <alignment horizontal="center" vertical="center" readingOrder="2"/>
    </xf>
    <xf numFmtId="0" fontId="46" fillId="0" borderId="94" xfId="5" applyFont="1" applyFill="1" applyBorder="1" applyAlignment="1" applyProtection="1">
      <alignment horizontal="right" wrapText="1" readingOrder="2"/>
    </xf>
    <xf numFmtId="0" fontId="7" fillId="0" borderId="95" xfId="0" applyFont="1" applyBorder="1" applyAlignment="1">
      <alignment wrapText="1"/>
    </xf>
    <xf numFmtId="0" fontId="7" fillId="0" borderId="96" xfId="0" applyFont="1" applyBorder="1" applyAlignment="1">
      <alignment wrapText="1"/>
    </xf>
    <xf numFmtId="174" fontId="49" fillId="0" borderId="1" xfId="0" applyNumberFormat="1" applyFont="1" applyFill="1" applyBorder="1" applyAlignment="1" applyProtection="1">
      <alignment horizontal="center" vertical="center" shrinkToFit="1" readingOrder="2"/>
    </xf>
    <xf numFmtId="3" fontId="49" fillId="0" borderId="1" xfId="0" applyNumberFormat="1" applyFont="1" applyFill="1" applyBorder="1" applyAlignment="1" applyProtection="1">
      <alignment horizontal="center" vertical="center" shrinkToFit="1" readingOrder="2"/>
    </xf>
    <xf numFmtId="0" fontId="49" fillId="0" borderId="1" xfId="0" applyNumberFormat="1" applyFont="1" applyFill="1" applyBorder="1" applyAlignment="1" applyProtection="1">
      <alignment horizontal="center" vertical="center" shrinkToFit="1" readingOrder="2"/>
    </xf>
    <xf numFmtId="0" fontId="49" fillId="0" borderId="215" xfId="0" applyFont="1" applyFill="1" applyBorder="1" applyAlignment="1" applyProtection="1">
      <alignment horizontal="right" vertical="center" wrapText="1" readingOrder="2"/>
    </xf>
    <xf numFmtId="0" fontId="49" fillId="0" borderId="216" xfId="0" applyFont="1" applyFill="1" applyBorder="1" applyAlignment="1" applyProtection="1">
      <alignment horizontal="right" vertical="center" wrapText="1" readingOrder="2"/>
    </xf>
    <xf numFmtId="0" fontId="112" fillId="0" borderId="0" xfId="0" applyFont="1" applyBorder="1" applyAlignment="1" applyProtection="1">
      <alignment horizontal="center" readingOrder="2"/>
    </xf>
    <xf numFmtId="0" fontId="85" fillId="0" borderId="0" xfId="0" applyFont="1" applyFill="1" applyAlignment="1" applyProtection="1">
      <alignment horizontal="center" vertical="center" readingOrder="2"/>
    </xf>
    <xf numFmtId="0" fontId="24" fillId="0" borderId="0" xfId="0" applyFont="1" applyFill="1" applyBorder="1" applyAlignment="1" applyProtection="1">
      <alignment horizontal="center" vertical="center" wrapText="1"/>
    </xf>
    <xf numFmtId="49" fontId="63" fillId="22" borderId="230" xfId="0" applyNumberFormat="1" applyFont="1" applyFill="1" applyBorder="1" applyAlignment="1" applyProtection="1">
      <alignment horizontal="center" readingOrder="2"/>
      <protection locked="0"/>
    </xf>
    <xf numFmtId="49" fontId="63" fillId="22" borderId="231" xfId="0" applyNumberFormat="1" applyFont="1" applyFill="1" applyBorder="1" applyAlignment="1" applyProtection="1">
      <alignment horizontal="center" readingOrder="2"/>
      <protection locked="0"/>
    </xf>
    <xf numFmtId="14" fontId="0" fillId="0" borderId="138" xfId="0" applyNumberFormat="1" applyBorder="1" applyAlignment="1" applyProtection="1">
      <alignment horizontal="center" readingOrder="2"/>
    </xf>
    <xf numFmtId="0" fontId="0" fillId="0" borderId="138" xfId="0" applyBorder="1" applyAlignment="1" applyProtection="1">
      <alignment horizontal="center" readingOrder="2"/>
    </xf>
    <xf numFmtId="173" fontId="99" fillId="8" borderId="1" xfId="5" applyNumberFormat="1" applyFont="1" applyFill="1" applyBorder="1" applyAlignment="1" applyProtection="1">
      <alignment horizontal="right" vertical="center" shrinkToFit="1" readingOrder="1"/>
      <protection locked="0"/>
    </xf>
    <xf numFmtId="14" fontId="44" fillId="0" borderId="28" xfId="5" applyNumberFormat="1" applyFont="1" applyFill="1" applyBorder="1" applyAlignment="1" applyProtection="1">
      <alignment horizontal="center" vertical="center" shrinkToFit="1" readingOrder="2"/>
    </xf>
    <xf numFmtId="14" fontId="44" fillId="0" borderId="13" xfId="5" applyNumberFormat="1" applyFont="1" applyFill="1" applyBorder="1" applyAlignment="1" applyProtection="1">
      <alignment horizontal="center" vertical="center" shrinkToFit="1" readingOrder="2"/>
    </xf>
    <xf numFmtId="14" fontId="44" fillId="0" borderId="28" xfId="5" applyNumberFormat="1" applyFont="1" applyFill="1" applyBorder="1" applyAlignment="1" applyProtection="1">
      <alignment horizontal="center" vertical="center" wrapText="1" readingOrder="2"/>
    </xf>
    <xf numFmtId="14" fontId="44" fillId="0" borderId="13" xfId="5" applyNumberFormat="1" applyFont="1" applyFill="1" applyBorder="1" applyAlignment="1" applyProtection="1">
      <alignment horizontal="center" vertical="center" wrapText="1" readingOrder="2"/>
    </xf>
    <xf numFmtId="14" fontId="44" fillId="0" borderId="29" xfId="5" applyNumberFormat="1" applyFont="1" applyFill="1" applyBorder="1" applyAlignment="1" applyProtection="1">
      <alignment horizontal="center" vertical="center" shrinkToFit="1" readingOrder="2"/>
    </xf>
    <xf numFmtId="14" fontId="44" fillId="0" borderId="22" xfId="5" applyNumberFormat="1" applyFont="1" applyFill="1" applyBorder="1" applyAlignment="1" applyProtection="1">
      <alignment horizontal="center" vertical="center" shrinkToFit="1" readingOrder="2"/>
    </xf>
  </cellXfs>
  <cellStyles count="8">
    <cellStyle name="Comma" xfId="1" builtinId="3"/>
    <cellStyle name="Currency" xfId="2" builtinId="4"/>
    <cellStyle name="Normal" xfId="0" builtinId="0"/>
    <cellStyle name="Normal 3" xfId="3"/>
    <cellStyle name="Normal_טופס חדש כולל חישוב התייקרותi" xfId="4"/>
    <cellStyle name="Normal_קובץ חשבוניות  % 4 התיק'  מע''מ % 16.5" xfId="5"/>
    <cellStyle name="Percent" xfId="6" builtinId="5"/>
    <cellStyle name="היפר-קישור" xfId="7" builtinId="8"/>
  </cellStyles>
  <dxfs count="22">
    <dxf>
      <font>
        <b/>
        <i val="0"/>
        <condense val="0"/>
        <extend val="0"/>
        <color indexed="10"/>
      </font>
    </dxf>
    <dxf>
      <font>
        <b/>
        <i val="0"/>
        <color auto="1"/>
      </font>
      <fill>
        <patternFill patternType="none">
          <bgColor indexed="65"/>
        </patternFill>
      </fill>
    </dxf>
    <dxf>
      <font>
        <condense val="0"/>
        <extend val="0"/>
        <color rgb="FF006100"/>
      </font>
      <fill>
        <patternFill patternType="none">
          <bgColor indexed="65"/>
        </patternFill>
      </fill>
    </dxf>
    <dxf>
      <font>
        <b/>
        <i val="0"/>
        <color auto="1"/>
      </font>
      <fill>
        <patternFill patternType="none">
          <bgColor indexed="65"/>
        </patternFill>
      </fill>
    </dxf>
    <dxf>
      <font>
        <condense val="0"/>
        <extend val="0"/>
        <color rgb="FF006100"/>
      </font>
      <fill>
        <patternFill patternType="none">
          <bgColor indexed="65"/>
        </patternFill>
      </fill>
    </dxf>
    <dxf>
      <font>
        <b/>
        <i val="0"/>
        <color auto="1"/>
      </font>
      <fill>
        <patternFill patternType="none">
          <bgColor indexed="65"/>
        </patternFill>
      </fill>
    </dxf>
    <dxf>
      <font>
        <condense val="0"/>
        <extend val="0"/>
        <color rgb="FF006100"/>
      </font>
      <fill>
        <patternFill patternType="none">
          <bgColor indexed="65"/>
        </patternFill>
      </fill>
    </dxf>
    <dxf>
      <font>
        <b/>
        <i val="0"/>
        <color auto="1"/>
      </font>
      <fill>
        <patternFill patternType="none">
          <bgColor indexed="65"/>
        </patternFill>
      </fill>
    </dxf>
    <dxf>
      <font>
        <condense val="0"/>
        <extend val="0"/>
        <color rgb="FF006100"/>
      </font>
      <fill>
        <patternFill patternType="none">
          <bgColor indexed="65"/>
        </patternFill>
      </fill>
    </dxf>
    <dxf>
      <font>
        <b/>
        <i val="0"/>
        <color auto="1"/>
      </font>
      <fill>
        <patternFill patternType="none">
          <bgColor indexed="65"/>
        </patternFill>
      </fill>
    </dxf>
    <dxf>
      <font>
        <condense val="0"/>
        <extend val="0"/>
        <color rgb="FF006100"/>
      </font>
      <fill>
        <patternFill patternType="none">
          <bgColor indexed="65"/>
        </patternFill>
      </fill>
    </dxf>
    <dxf>
      <font>
        <b/>
        <i val="0"/>
        <color auto="1"/>
      </font>
      <fill>
        <patternFill patternType="none">
          <bgColor indexed="65"/>
        </patternFill>
      </fill>
    </dxf>
    <dxf>
      <font>
        <condense val="0"/>
        <extend val="0"/>
        <color rgb="FF006100"/>
      </font>
      <fill>
        <patternFill patternType="none">
          <bgColor indexed="65"/>
        </patternFill>
      </fill>
    </dxf>
    <dxf>
      <font>
        <b/>
        <i val="0"/>
        <color auto="1"/>
      </font>
      <fill>
        <patternFill patternType="none">
          <bgColor indexed="65"/>
        </patternFill>
      </fill>
    </dxf>
    <dxf>
      <font>
        <condense val="0"/>
        <extend val="0"/>
        <color rgb="FF006100"/>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b/>
        <i val="0"/>
        <color rgb="FF9C0006"/>
      </font>
      <fill>
        <patternFill>
          <bgColor rgb="FFFFC7CE"/>
        </patternFill>
      </fill>
    </dxf>
    <dxf>
      <font>
        <b/>
        <i val="0"/>
        <color rgb="FF006100"/>
      </font>
      <fill>
        <patternFill>
          <bgColor rgb="FFC6EFCE"/>
        </patternFill>
      </fill>
    </dxf>
    <dxf>
      <font>
        <condense val="0"/>
        <extend val="0"/>
        <color rgb="FF9C0006"/>
      </font>
      <fill>
        <patternFill>
          <bgColor rgb="FFFFC7CE"/>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
    <pageSetUpPr fitToPage="1"/>
  </sheetPr>
  <dimension ref="A1:IN659"/>
  <sheetViews>
    <sheetView showGridLines="0" rightToLeft="1" tabSelected="1" topLeftCell="A65" zoomScale="75" zoomScaleNormal="75" zoomScaleSheetLayoutView="80" workbookViewId="0">
      <selection activeCell="AA77" sqref="AA77"/>
    </sheetView>
  </sheetViews>
  <sheetFormatPr defaultRowHeight="12.75" x14ac:dyDescent="0.2"/>
  <cols>
    <col min="1" max="1" width="1.140625" style="9" customWidth="1"/>
    <col min="2" max="2" width="0.28515625" style="7" customWidth="1"/>
    <col min="3" max="3" width="7.28515625" style="7" customWidth="1"/>
    <col min="4" max="4" width="30.7109375" style="7" bestFit="1" customWidth="1"/>
    <col min="5" max="8" width="2.28515625" style="7" customWidth="1"/>
    <col min="9" max="10" width="3.28515625" style="7" customWidth="1"/>
    <col min="11" max="11" width="2.28515625" style="7" customWidth="1"/>
    <col min="12" max="12" width="11" style="7" customWidth="1"/>
    <col min="13" max="13" width="4.85546875" style="7" customWidth="1"/>
    <col min="14" max="14" width="9.85546875" style="7" customWidth="1"/>
    <col min="15" max="15" width="6.140625" style="7" customWidth="1"/>
    <col min="16" max="16" width="5.140625" style="7" customWidth="1"/>
    <col min="17" max="17" width="1.140625" style="7" customWidth="1"/>
    <col min="18" max="18" width="7" style="7" customWidth="1"/>
    <col min="19" max="19" width="2.140625" style="7" customWidth="1"/>
    <col min="20" max="20" width="7.28515625" style="7" customWidth="1"/>
    <col min="21" max="21" width="2.140625" style="7" customWidth="1"/>
    <col min="22" max="22" width="6.85546875" style="7" customWidth="1"/>
    <col min="23" max="23" width="3.7109375" style="7" hidden="1" customWidth="1"/>
    <col min="24" max="24" width="24.85546875" style="7" hidden="1" customWidth="1"/>
    <col min="25" max="25" width="2.5703125" style="7" hidden="1" customWidth="1"/>
    <col min="26" max="26" width="8" style="7" hidden="1" customWidth="1"/>
    <col min="27" max="27" width="10.5703125" style="7" customWidth="1"/>
    <col min="28" max="28" width="7" style="7" customWidth="1"/>
    <col min="29" max="29" width="12.140625" style="7" bestFit="1" customWidth="1"/>
    <col min="30" max="30" width="9" style="7" customWidth="1"/>
    <col min="31" max="31" width="1.5703125" style="7" customWidth="1"/>
    <col min="32" max="32" width="5.140625" style="7" customWidth="1"/>
    <col min="33" max="33" width="0.7109375" style="452" customWidth="1"/>
    <col min="34" max="34" width="6.7109375" style="7" hidden="1" customWidth="1"/>
    <col min="35" max="35" width="0.5703125" style="7" customWidth="1"/>
    <col min="36" max="36" width="2.28515625" style="7" customWidth="1"/>
    <col min="37" max="37" width="1.7109375" style="7" customWidth="1"/>
    <col min="38" max="38" width="7.5703125" style="7" customWidth="1"/>
    <col min="39" max="39" width="3.140625" style="7" customWidth="1"/>
    <col min="40" max="40" width="4.7109375" style="7" customWidth="1"/>
    <col min="41" max="41" width="3.85546875" style="7" customWidth="1"/>
    <col min="42" max="42" width="2.5703125" style="7" customWidth="1"/>
    <col min="43" max="43" width="2.5703125" style="452" customWidth="1"/>
    <col min="44" max="44" width="5.140625" style="452" customWidth="1"/>
    <col min="45" max="45" width="2.5703125" style="458" customWidth="1"/>
    <col min="46" max="46" width="3.7109375" style="458" customWidth="1"/>
    <col min="47" max="47" width="4.5703125" style="458" customWidth="1"/>
    <col min="48" max="48" width="11.140625" style="458" customWidth="1"/>
    <col min="49" max="49" width="1.140625" style="452" customWidth="1"/>
    <col min="50" max="50" width="2.5703125" style="452" customWidth="1"/>
    <col min="51" max="51" width="3.42578125" style="305" customWidth="1"/>
    <col min="52" max="52" width="12.85546875" style="7" customWidth="1"/>
    <col min="53" max="53" width="4.7109375" style="7" customWidth="1"/>
    <col min="54" max="54" width="3.28515625" style="7" customWidth="1"/>
    <col min="55" max="55" width="1.85546875" style="7" customWidth="1"/>
    <col min="56" max="56" width="5.42578125" style="7" customWidth="1"/>
    <col min="57" max="57" width="4.140625" style="7" customWidth="1"/>
    <col min="58" max="58" width="9.5703125" style="7" customWidth="1"/>
    <col min="59" max="59" width="8" style="7" customWidth="1"/>
    <col min="60" max="60" width="4.42578125" style="7" customWidth="1"/>
    <col min="61" max="61" width="2.5703125" style="7" customWidth="1"/>
    <col min="62" max="62" width="2.140625" style="7" customWidth="1"/>
    <col min="63" max="63" width="5.28515625" style="7" customWidth="1"/>
    <col min="64" max="64" width="5.7109375" style="7" customWidth="1"/>
    <col min="65" max="65" width="1.85546875" style="7" customWidth="1"/>
    <col min="66" max="66" width="3" style="7" customWidth="1"/>
    <col min="67" max="67" width="1.85546875" style="7" customWidth="1"/>
    <col min="68" max="68" width="2.7109375" style="7" customWidth="1"/>
    <col min="69" max="69" width="1.85546875" style="7" customWidth="1"/>
    <col min="70" max="70" width="1.85546875" style="7" hidden="1" customWidth="1"/>
    <col min="71" max="71" width="2.42578125" style="7" customWidth="1"/>
    <col min="72" max="72" width="1.5703125" style="7" customWidth="1"/>
    <col min="73" max="73" width="1.7109375" style="7" customWidth="1"/>
    <col min="74" max="74" width="5.140625" style="7" customWidth="1"/>
    <col min="75" max="75" width="1" style="7" customWidth="1"/>
    <col min="76" max="76" width="2.28515625" style="7" customWidth="1"/>
    <col min="77" max="77" width="3" style="7" customWidth="1"/>
    <col min="78" max="78" width="2.42578125" style="7" customWidth="1"/>
    <col min="79" max="79" width="2.5703125" style="7" customWidth="1"/>
    <col min="80" max="80" width="2" style="7" customWidth="1"/>
    <col min="81" max="81" width="4.85546875" style="7" customWidth="1"/>
    <col min="82" max="85" width="1.140625" style="9" customWidth="1"/>
    <col min="86" max="86" width="1.42578125" style="9" customWidth="1"/>
    <col min="87" max="87" width="1.28515625" style="9" customWidth="1"/>
    <col min="88" max="89" width="0.85546875" style="9" customWidth="1"/>
    <col min="90" max="90" width="16" style="9" hidden="1" customWidth="1"/>
    <col min="91" max="91" width="12" style="7" hidden="1" customWidth="1"/>
    <col min="92" max="92" width="13.7109375" style="7" hidden="1" customWidth="1"/>
    <col min="93" max="93" width="16.5703125" style="7" hidden="1" customWidth="1"/>
    <col min="94" max="94" width="14.5703125" style="7" hidden="1" customWidth="1"/>
    <col min="95" max="95" width="14" style="7" hidden="1" customWidth="1"/>
    <col min="96" max="96" width="10.85546875" style="7" hidden="1" customWidth="1"/>
    <col min="97" max="97" width="10.7109375" style="7" hidden="1" customWidth="1"/>
    <col min="98" max="98" width="10.140625" style="7" hidden="1" customWidth="1"/>
    <col min="99" max="99" width="9.140625" style="7" hidden="1" customWidth="1"/>
    <col min="100" max="100" width="13" style="7" hidden="1" customWidth="1"/>
    <col min="101" max="101" width="13" style="9" hidden="1" customWidth="1"/>
    <col min="102" max="103" width="9.140625" style="9" hidden="1" customWidth="1"/>
    <col min="104" max="140" width="9.140625" style="9" customWidth="1"/>
    <col min="141" max="16384" width="9.140625" style="9"/>
  </cols>
  <sheetData>
    <row r="1" spans="2:71" ht="15.75" x14ac:dyDescent="0.2">
      <c r="D1" s="1695" t="s">
        <v>377</v>
      </c>
      <c r="E1" s="1695"/>
      <c r="F1" s="1695"/>
      <c r="G1" s="1695"/>
      <c r="H1" s="1695"/>
      <c r="I1" s="1695"/>
      <c r="J1" s="1695"/>
      <c r="AC1" s="1699">
        <f ca="1">TODAY()</f>
        <v>44451</v>
      </c>
      <c r="AD1" s="1700"/>
      <c r="AE1" s="1700"/>
      <c r="AO1" s="477"/>
      <c r="AP1" s="477"/>
      <c r="AQ1" s="607"/>
      <c r="AR1" s="477"/>
      <c r="AS1" s="608"/>
      <c r="AT1" s="608"/>
      <c r="AU1" s="608"/>
      <c r="AV1" s="608"/>
      <c r="AW1" s="477"/>
      <c r="AX1" s="477"/>
      <c r="AY1" s="477"/>
      <c r="AZ1" s="477"/>
      <c r="BA1" s="477"/>
      <c r="BB1" s="477"/>
      <c r="BC1" s="477"/>
      <c r="BD1" s="477"/>
      <c r="BE1" s="477"/>
      <c r="BF1" s="477"/>
      <c r="BG1" s="477"/>
      <c r="BH1" s="477"/>
      <c r="BI1" s="477"/>
      <c r="BJ1" s="477"/>
      <c r="BK1" s="477"/>
      <c r="BL1" s="477"/>
      <c r="BM1" s="477"/>
      <c r="BN1" s="477"/>
      <c r="BO1" s="477"/>
      <c r="BP1" s="477"/>
      <c r="BQ1" s="477"/>
      <c r="BR1" s="477"/>
      <c r="BS1" s="477"/>
    </row>
    <row r="2" spans="2:71" ht="20.25" x14ac:dyDescent="0.2">
      <c r="B2" s="9"/>
      <c r="C2" s="1008" t="s">
        <v>406</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10"/>
      <c r="AF2" s="9"/>
      <c r="AG2" s="451"/>
      <c r="AO2" s="478"/>
      <c r="AP2" s="478"/>
      <c r="AQ2" s="609"/>
      <c r="AR2" s="478"/>
      <c r="AS2" s="610"/>
      <c r="AT2" s="610"/>
      <c r="AU2" s="610"/>
      <c r="AV2" s="610"/>
      <c r="AW2" s="478"/>
      <c r="AX2" s="478"/>
      <c r="AY2" s="478"/>
      <c r="AZ2" s="478"/>
      <c r="BA2" s="478"/>
      <c r="BB2" s="478"/>
      <c r="BC2" s="478"/>
      <c r="BD2" s="478"/>
      <c r="BE2" s="478"/>
      <c r="BF2" s="478"/>
      <c r="BG2" s="478"/>
      <c r="BH2" s="477"/>
      <c r="BI2" s="477"/>
      <c r="BJ2" s="611"/>
      <c r="BK2" s="611"/>
      <c r="BL2" s="611"/>
      <c r="BM2" s="611"/>
      <c r="BN2" s="611"/>
      <c r="BO2" s="477"/>
      <c r="BP2" s="477"/>
      <c r="BQ2" s="477"/>
      <c r="BR2" s="477"/>
      <c r="BS2" s="477"/>
    </row>
    <row r="3" spans="2:71" ht="15" x14ac:dyDescent="0.2">
      <c r="B3" s="9"/>
      <c r="C3" s="9"/>
      <c r="D3" s="9"/>
      <c r="E3" s="9"/>
      <c r="F3" s="9"/>
      <c r="G3" s="9"/>
      <c r="H3" s="9"/>
      <c r="I3" s="9"/>
      <c r="J3" s="9"/>
      <c r="K3" s="9"/>
      <c r="L3" s="9"/>
      <c r="M3" s="9"/>
      <c r="N3" s="9"/>
      <c r="O3" s="9"/>
      <c r="P3" s="9"/>
      <c r="Q3" s="9"/>
      <c r="R3" s="9"/>
      <c r="S3" s="9"/>
      <c r="T3" s="9"/>
      <c r="U3" s="9"/>
      <c r="V3" s="9"/>
      <c r="W3" s="9"/>
      <c r="X3" s="9"/>
      <c r="Y3" s="9"/>
      <c r="Z3" s="9"/>
      <c r="AA3" s="9"/>
      <c r="AB3" s="9"/>
      <c r="AC3" s="9"/>
      <c r="AK3" s="9"/>
      <c r="AL3" s="9"/>
      <c r="AM3" s="9"/>
      <c r="AN3" s="9"/>
      <c r="AO3" s="478"/>
      <c r="AP3" s="478"/>
      <c r="AQ3" s="609"/>
      <c r="AR3" s="478"/>
      <c r="AS3" s="610"/>
      <c r="AT3" s="610"/>
      <c r="AU3" s="610"/>
      <c r="AV3" s="610"/>
      <c r="AW3" s="478"/>
      <c r="AX3" s="478"/>
      <c r="AY3" s="478"/>
      <c r="AZ3" s="478"/>
      <c r="BA3" s="478"/>
      <c r="BB3" s="478"/>
      <c r="BC3" s="478"/>
      <c r="BD3" s="478"/>
      <c r="BE3" s="478"/>
      <c r="BF3" s="478"/>
      <c r="BG3" s="478"/>
      <c r="BH3" s="477"/>
      <c r="BI3" s="477"/>
      <c r="BJ3" s="611"/>
      <c r="BK3" s="611"/>
      <c r="BL3" s="611"/>
      <c r="BM3" s="611"/>
      <c r="BN3" s="611"/>
      <c r="BO3" s="477"/>
      <c r="BP3" s="477"/>
      <c r="BQ3" s="477"/>
      <c r="BR3" s="477"/>
      <c r="BS3" s="477"/>
    </row>
    <row r="4" spans="2:71" ht="20.25" customHeight="1" x14ac:dyDescent="0.2">
      <c r="B4" s="9"/>
      <c r="C4" s="1015" t="s">
        <v>165</v>
      </c>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c r="AD4" s="1015"/>
      <c r="AE4" s="1015"/>
      <c r="AF4" s="499"/>
      <c r="AG4" s="1696"/>
      <c r="AH4" s="1696"/>
      <c r="AI4" s="1696"/>
      <c r="AJ4" s="1696"/>
      <c r="AK4" s="1696"/>
      <c r="AL4" s="1696"/>
      <c r="AM4" s="1696"/>
      <c r="AN4" s="1696"/>
      <c r="AO4" s="612"/>
      <c r="AP4" s="612"/>
      <c r="AQ4" s="609"/>
      <c r="AR4" s="612"/>
      <c r="AS4" s="612"/>
      <c r="AT4" s="612"/>
      <c r="AU4" s="610"/>
      <c r="AV4" s="610"/>
      <c r="AW4" s="478"/>
      <c r="AX4" s="478"/>
      <c r="AY4" s="478"/>
      <c r="AZ4" s="478"/>
      <c r="BA4" s="478"/>
      <c r="BB4" s="478"/>
      <c r="BC4" s="478"/>
      <c r="BD4" s="478"/>
      <c r="BE4" s="478"/>
      <c r="BF4" s="478"/>
      <c r="BG4" s="478"/>
      <c r="BH4" s="477"/>
      <c r="BI4" s="477"/>
      <c r="BJ4" s="611"/>
      <c r="BK4" s="611"/>
      <c r="BL4" s="611"/>
      <c r="BM4" s="611"/>
      <c r="BN4" s="611"/>
      <c r="BO4" s="477"/>
      <c r="BP4" s="477"/>
      <c r="BQ4" s="477"/>
      <c r="BR4" s="477"/>
      <c r="BS4" s="477"/>
    </row>
    <row r="5" spans="2:71" ht="15.75" customHeight="1" thickBot="1" x14ac:dyDescent="0.2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17"/>
      <c r="AG5" s="1696"/>
      <c r="AH5" s="1696"/>
      <c r="AI5" s="1696"/>
      <c r="AJ5" s="1696"/>
      <c r="AK5" s="1696"/>
      <c r="AL5" s="1696"/>
      <c r="AM5" s="1696"/>
      <c r="AN5" s="1696"/>
      <c r="AO5" s="478"/>
      <c r="AP5" s="478"/>
      <c r="AQ5" s="609"/>
      <c r="AR5" s="478"/>
      <c r="AS5" s="610"/>
      <c r="AT5" s="610"/>
      <c r="AU5" s="610"/>
      <c r="AV5" s="610"/>
      <c r="AW5" s="478"/>
      <c r="AX5" s="478"/>
      <c r="AY5" s="478"/>
      <c r="AZ5" s="478"/>
      <c r="BA5" s="478"/>
      <c r="BB5" s="478"/>
      <c r="BC5" s="478"/>
      <c r="BD5" s="478"/>
      <c r="BE5" s="478"/>
      <c r="BF5" s="478"/>
      <c r="BG5" s="478"/>
      <c r="BH5" s="477"/>
      <c r="BI5" s="477"/>
      <c r="BJ5" s="611"/>
      <c r="BK5" s="611"/>
      <c r="BL5" s="611"/>
      <c r="BM5" s="611"/>
      <c r="BN5" s="611"/>
      <c r="BO5" s="477"/>
      <c r="BP5" s="477"/>
      <c r="BQ5" s="477"/>
      <c r="BR5" s="477"/>
      <c r="BS5" s="477"/>
    </row>
    <row r="6" spans="2:71" ht="17.25" thickBot="1" x14ac:dyDescent="0.3">
      <c r="B6" s="9"/>
      <c r="C6" s="11" t="s">
        <v>104</v>
      </c>
      <c r="D6" s="11" t="s">
        <v>103</v>
      </c>
      <c r="E6" s="11"/>
      <c r="F6" s="11"/>
      <c r="G6" s="11"/>
      <c r="H6" s="11"/>
      <c r="I6" s="11"/>
      <c r="J6" s="11"/>
      <c r="K6" s="11"/>
      <c r="L6" s="11"/>
      <c r="M6" s="11"/>
      <c r="N6" s="11"/>
      <c r="O6" s="11"/>
      <c r="P6" s="11"/>
      <c r="Q6" s="11"/>
      <c r="R6" s="11"/>
      <c r="S6" s="1016" t="s">
        <v>114</v>
      </c>
      <c r="T6" s="1017"/>
      <c r="U6" s="1017"/>
      <c r="V6" s="1017"/>
      <c r="W6" s="1017"/>
      <c r="X6" s="1017"/>
      <c r="Y6" s="1017"/>
      <c r="Z6" s="1017"/>
      <c r="AA6" s="1017"/>
      <c r="AB6" s="1017"/>
      <c r="AC6" s="1017"/>
      <c r="AD6" s="1017"/>
      <c r="AE6" s="1018"/>
      <c r="AF6" s="500"/>
      <c r="AG6" s="515"/>
      <c r="AH6" s="15"/>
      <c r="AI6" s="15"/>
      <c r="AJ6" s="17"/>
      <c r="AK6" s="9"/>
      <c r="AL6" s="9"/>
      <c r="AM6" s="9"/>
      <c r="AN6" s="9"/>
      <c r="AO6" s="478"/>
      <c r="AP6" s="478"/>
      <c r="AQ6" s="613"/>
      <c r="AR6" s="478"/>
      <c r="AS6" s="610"/>
      <c r="AT6" s="610"/>
      <c r="AU6" s="610"/>
      <c r="AV6" s="610"/>
      <c r="AW6" s="478"/>
      <c r="AX6" s="478"/>
      <c r="AY6" s="478"/>
      <c r="AZ6" s="478"/>
      <c r="BA6" s="478"/>
      <c r="BB6" s="478"/>
      <c r="BC6" s="478"/>
      <c r="BD6" s="478"/>
      <c r="BE6" s="478"/>
      <c r="BF6" s="478"/>
      <c r="BG6" s="478"/>
      <c r="BH6" s="477"/>
      <c r="BI6" s="477"/>
      <c r="BJ6" s="611"/>
      <c r="BK6" s="611"/>
      <c r="BL6" s="611"/>
      <c r="BM6" s="611"/>
      <c r="BN6" s="611"/>
      <c r="BO6" s="477"/>
      <c r="BP6" s="477"/>
      <c r="BQ6" s="477"/>
      <c r="BR6" s="477"/>
      <c r="BS6" s="477"/>
    </row>
    <row r="7" spans="2:71" ht="7.5" customHeight="1" x14ac:dyDescent="0.25">
      <c r="B7" s="9"/>
      <c r="C7" s="279"/>
      <c r="D7" s="279"/>
      <c r="E7" s="279"/>
      <c r="F7" s="279"/>
      <c r="G7" s="279"/>
      <c r="H7" s="279"/>
      <c r="I7" s="279"/>
      <c r="J7" s="279"/>
      <c r="K7" s="279"/>
      <c r="L7" s="279"/>
      <c r="M7" s="279"/>
      <c r="N7" s="279"/>
      <c r="O7" s="279"/>
      <c r="P7" s="279"/>
      <c r="Q7" s="279"/>
      <c r="R7" s="279"/>
      <c r="S7" s="501"/>
      <c r="T7" s="501"/>
      <c r="U7" s="501"/>
      <c r="V7" s="501"/>
      <c r="W7" s="501"/>
      <c r="X7" s="501"/>
      <c r="Y7" s="501"/>
      <c r="Z7" s="501"/>
      <c r="AA7" s="501"/>
      <c r="AB7" s="501"/>
      <c r="AC7" s="501"/>
      <c r="AD7" s="501"/>
      <c r="AE7" s="501"/>
      <c r="AF7" s="15"/>
      <c r="AG7" s="618"/>
      <c r="AH7" s="618"/>
      <c r="AI7" s="616"/>
      <c r="AJ7" s="616"/>
      <c r="AK7" s="616"/>
      <c r="AL7" s="478"/>
      <c r="AM7" s="478"/>
      <c r="AN7" s="478"/>
      <c r="AO7" s="478"/>
      <c r="AP7" s="478"/>
      <c r="AQ7" s="613"/>
      <c r="AR7" s="478"/>
      <c r="AS7" s="610"/>
      <c r="AT7" s="610"/>
      <c r="AU7" s="610"/>
      <c r="AV7" s="610"/>
      <c r="AW7" s="478"/>
      <c r="AX7" s="478"/>
      <c r="AY7" s="478"/>
      <c r="AZ7" s="478"/>
      <c r="BA7" s="478"/>
      <c r="BB7" s="478"/>
      <c r="BC7" s="478"/>
      <c r="BD7" s="478"/>
      <c r="BE7" s="478"/>
      <c r="BF7" s="478"/>
      <c r="BG7" s="478"/>
      <c r="BH7" s="477"/>
      <c r="BI7" s="477"/>
      <c r="BJ7" s="611"/>
      <c r="BK7" s="611"/>
      <c r="BL7" s="611"/>
      <c r="BM7" s="611"/>
      <c r="BN7" s="611"/>
      <c r="BO7" s="477"/>
      <c r="BP7" s="477"/>
      <c r="BQ7" s="477"/>
      <c r="BR7" s="477"/>
      <c r="BS7" s="477"/>
    </row>
    <row r="8" spans="2:71" ht="16.5" x14ac:dyDescent="0.25">
      <c r="B8" s="9"/>
      <c r="C8" s="502" t="s">
        <v>178</v>
      </c>
      <c r="D8" s="978" t="s">
        <v>113</v>
      </c>
      <c r="E8" s="979"/>
      <c r="F8" s="979"/>
      <c r="G8" s="979"/>
      <c r="H8" s="979"/>
      <c r="I8" s="979"/>
      <c r="J8" s="979"/>
      <c r="K8" s="979"/>
      <c r="L8" s="979"/>
      <c r="M8" s="979"/>
      <c r="N8" s="979"/>
      <c r="O8" s="979"/>
      <c r="P8" s="979"/>
      <c r="Q8" s="979"/>
      <c r="R8" s="980"/>
      <c r="S8" s="871"/>
      <c r="T8" s="872"/>
      <c r="U8" s="872"/>
      <c r="V8" s="872"/>
      <c r="W8" s="872"/>
      <c r="X8" s="872"/>
      <c r="Y8" s="872"/>
      <c r="Z8" s="872"/>
      <c r="AA8" s="872"/>
      <c r="AB8" s="872"/>
      <c r="AC8" s="872"/>
      <c r="AD8" s="872"/>
      <c r="AE8" s="873"/>
      <c r="AF8" s="766" t="s">
        <v>148</v>
      </c>
      <c r="AG8" s="767">
        <f>IF(ISBLANK(S8),0,1)</f>
        <v>0</v>
      </c>
      <c r="AH8" s="767"/>
      <c r="AI8" s="767"/>
      <c r="AJ8" s="767"/>
      <c r="AK8" s="768"/>
      <c r="AL8" s="478"/>
      <c r="AM8" s="478"/>
      <c r="AN8" s="478"/>
      <c r="AO8" s="478"/>
      <c r="AP8" s="478"/>
      <c r="AQ8" s="613"/>
      <c r="AR8" s="478"/>
      <c r="AS8" s="610"/>
      <c r="AT8" s="610"/>
      <c r="AU8" s="610"/>
      <c r="AV8" s="610"/>
      <c r="AW8" s="478"/>
      <c r="AX8" s="478"/>
      <c r="AY8" s="478"/>
      <c r="AZ8" s="478"/>
      <c r="BA8" s="478"/>
      <c r="BB8" s="478"/>
      <c r="BC8" s="478"/>
      <c r="BD8" s="478"/>
      <c r="BE8" s="478"/>
      <c r="BF8" s="478"/>
      <c r="BG8" s="478"/>
      <c r="BH8" s="477"/>
      <c r="BI8" s="477"/>
      <c r="BJ8" s="611"/>
      <c r="BK8" s="611"/>
      <c r="BL8" s="611"/>
      <c r="BM8" s="611"/>
      <c r="BN8" s="611"/>
      <c r="BO8" s="477"/>
      <c r="BP8" s="477"/>
      <c r="BQ8" s="477"/>
      <c r="BR8" s="477"/>
      <c r="BS8" s="477"/>
    </row>
    <row r="9" spans="2:71" ht="7.5" customHeight="1" x14ac:dyDescent="0.25">
      <c r="B9" s="9"/>
      <c r="C9" s="504"/>
      <c r="D9" s="505"/>
      <c r="E9" s="505"/>
      <c r="F9" s="505"/>
      <c r="G9" s="505"/>
      <c r="H9" s="505"/>
      <c r="I9" s="505"/>
      <c r="J9" s="505"/>
      <c r="K9" s="505"/>
      <c r="L9" s="505"/>
      <c r="M9" s="505"/>
      <c r="N9" s="505"/>
      <c r="O9" s="505"/>
      <c r="P9" s="505"/>
      <c r="Q9" s="505"/>
      <c r="R9" s="505"/>
      <c r="S9" s="899"/>
      <c r="T9" s="899"/>
      <c r="U9" s="899"/>
      <c r="V9" s="899"/>
      <c r="W9" s="899"/>
      <c r="X9" s="899"/>
      <c r="Y9" s="899"/>
      <c r="Z9" s="899"/>
      <c r="AA9" s="899"/>
      <c r="AB9" s="899"/>
      <c r="AC9" s="899"/>
      <c r="AD9" s="899"/>
      <c r="AE9" s="900"/>
      <c r="AF9" s="503"/>
      <c r="AG9" s="633"/>
      <c r="AH9" s="620"/>
      <c r="AI9" s="621"/>
      <c r="AJ9" s="622"/>
      <c r="AK9" s="478"/>
      <c r="AL9" s="478"/>
      <c r="AM9" s="478"/>
      <c r="AN9" s="478"/>
      <c r="AO9" s="478"/>
      <c r="AP9" s="478"/>
      <c r="AQ9" s="613"/>
      <c r="AR9" s="478"/>
      <c r="AS9" s="610"/>
      <c r="AT9" s="610"/>
      <c r="AU9" s="610"/>
      <c r="AV9" s="610"/>
      <c r="AW9" s="478"/>
      <c r="AX9" s="478"/>
      <c r="AY9" s="478"/>
      <c r="AZ9" s="478"/>
      <c r="BA9" s="478"/>
      <c r="BB9" s="478"/>
      <c r="BC9" s="478"/>
      <c r="BD9" s="478"/>
      <c r="BE9" s="478"/>
      <c r="BF9" s="478"/>
      <c r="BG9" s="478"/>
      <c r="BH9" s="477"/>
      <c r="BI9" s="477"/>
      <c r="BJ9" s="611"/>
      <c r="BK9" s="611"/>
      <c r="BL9" s="611"/>
      <c r="BM9" s="611"/>
      <c r="BN9" s="611"/>
      <c r="BO9" s="477"/>
      <c r="BP9" s="477"/>
      <c r="BQ9" s="477"/>
      <c r="BR9" s="477"/>
      <c r="BS9" s="477"/>
    </row>
    <row r="10" spans="2:71" ht="16.5" x14ac:dyDescent="0.25">
      <c r="B10" s="9"/>
      <c r="C10" s="504" t="s">
        <v>179</v>
      </c>
      <c r="D10" s="978" t="s">
        <v>115</v>
      </c>
      <c r="E10" s="979"/>
      <c r="F10" s="979"/>
      <c r="G10" s="979"/>
      <c r="H10" s="979"/>
      <c r="I10" s="979"/>
      <c r="J10" s="979"/>
      <c r="K10" s="979"/>
      <c r="L10" s="979"/>
      <c r="M10" s="979"/>
      <c r="N10" s="979"/>
      <c r="O10" s="979"/>
      <c r="P10" s="979"/>
      <c r="Q10" s="979"/>
      <c r="R10" s="980"/>
      <c r="S10" s="871"/>
      <c r="T10" s="872"/>
      <c r="U10" s="872"/>
      <c r="V10" s="872"/>
      <c r="W10" s="872"/>
      <c r="X10" s="872"/>
      <c r="Y10" s="872"/>
      <c r="Z10" s="872"/>
      <c r="AA10" s="872"/>
      <c r="AB10" s="872"/>
      <c r="AC10" s="872"/>
      <c r="AD10" s="872"/>
      <c r="AE10" s="873"/>
      <c r="AF10" s="766" t="s">
        <v>148</v>
      </c>
      <c r="AG10" s="767">
        <f>IF(ISBLANK(S10),0,1)</f>
        <v>0</v>
      </c>
      <c r="AH10" s="767"/>
      <c r="AI10" s="767"/>
      <c r="AJ10" s="767"/>
      <c r="AK10" s="768"/>
      <c r="AL10" s="478"/>
      <c r="AM10" s="478"/>
      <c r="AN10" s="478"/>
      <c r="AO10" s="478"/>
      <c r="AP10" s="478"/>
      <c r="AQ10" s="609"/>
      <c r="AR10" s="478"/>
      <c r="AS10" s="610"/>
      <c r="AT10" s="610"/>
      <c r="AU10" s="610"/>
      <c r="AV10" s="610"/>
      <c r="AW10" s="478"/>
      <c r="AX10" s="478"/>
      <c r="AY10" s="478"/>
      <c r="AZ10" s="478"/>
      <c r="BA10" s="478"/>
      <c r="BB10" s="478"/>
      <c r="BC10" s="478"/>
      <c r="BD10" s="478"/>
      <c r="BE10" s="478"/>
      <c r="BF10" s="478"/>
      <c r="BG10" s="478"/>
      <c r="BH10" s="477"/>
      <c r="BI10" s="477"/>
      <c r="BJ10" s="611"/>
      <c r="BK10" s="611"/>
      <c r="BL10" s="611"/>
      <c r="BM10" s="611"/>
      <c r="BN10" s="611"/>
      <c r="BO10" s="477"/>
      <c r="BP10" s="477"/>
      <c r="BQ10" s="477"/>
      <c r="BR10" s="477"/>
      <c r="BS10" s="477"/>
    </row>
    <row r="11" spans="2:71" ht="7.5" customHeight="1" x14ac:dyDescent="0.25">
      <c r="B11" s="9"/>
      <c r="C11" s="504"/>
      <c r="D11" s="279"/>
      <c r="E11" s="279"/>
      <c r="F11" s="279"/>
      <c r="G11" s="279"/>
      <c r="H11" s="279"/>
      <c r="I11" s="279"/>
      <c r="J11" s="279"/>
      <c r="K11" s="279"/>
      <c r="L11" s="279"/>
      <c r="M11" s="279"/>
      <c r="N11" s="279"/>
      <c r="O11" s="279"/>
      <c r="P11" s="279"/>
      <c r="Q11" s="279"/>
      <c r="R11" s="279"/>
      <c r="S11" s="899"/>
      <c r="T11" s="899"/>
      <c r="U11" s="899"/>
      <c r="V11" s="899"/>
      <c r="W11" s="899"/>
      <c r="X11" s="899"/>
      <c r="Y11" s="899"/>
      <c r="Z11" s="899"/>
      <c r="AA11" s="899"/>
      <c r="AB11" s="899"/>
      <c r="AC11" s="899"/>
      <c r="AD11" s="899"/>
      <c r="AE11" s="900"/>
      <c r="AF11" s="503"/>
      <c r="AG11" s="633"/>
      <c r="AH11" s="620"/>
      <c r="AI11" s="621"/>
      <c r="AJ11" s="622"/>
      <c r="AK11" s="478"/>
      <c r="AL11" s="478"/>
      <c r="AM11" s="478"/>
      <c r="AN11" s="478"/>
      <c r="AO11" s="478"/>
      <c r="AP11" s="478"/>
      <c r="AQ11" s="609"/>
      <c r="AR11" s="478"/>
      <c r="AS11" s="610"/>
      <c r="AT11" s="610"/>
      <c r="AU11" s="610"/>
      <c r="AV11" s="610"/>
      <c r="AW11" s="478"/>
      <c r="AX11" s="478"/>
      <c r="AY11" s="478"/>
      <c r="AZ11" s="478"/>
      <c r="BA11" s="478"/>
      <c r="BB11" s="478"/>
      <c r="BC11" s="478"/>
      <c r="BD11" s="478"/>
      <c r="BE11" s="478"/>
      <c r="BF11" s="478"/>
      <c r="BG11" s="478"/>
      <c r="BH11" s="477"/>
      <c r="BI11" s="477"/>
      <c r="BJ11" s="611"/>
      <c r="BK11" s="611"/>
      <c r="BL11" s="611"/>
      <c r="BM11" s="611"/>
      <c r="BN11" s="611"/>
      <c r="BO11" s="477"/>
      <c r="BP11" s="477"/>
      <c r="BQ11" s="477"/>
      <c r="BR11" s="477"/>
      <c r="BS11" s="477"/>
    </row>
    <row r="12" spans="2:71" ht="16.5" x14ac:dyDescent="0.25">
      <c r="B12" s="9"/>
      <c r="C12" s="504" t="s">
        <v>180</v>
      </c>
      <c r="D12" s="978" t="s">
        <v>416</v>
      </c>
      <c r="E12" s="979"/>
      <c r="F12" s="979"/>
      <c r="G12" s="979"/>
      <c r="H12" s="979"/>
      <c r="I12" s="979"/>
      <c r="J12" s="979"/>
      <c r="K12" s="979"/>
      <c r="L12" s="979"/>
      <c r="M12" s="979"/>
      <c r="N12" s="979"/>
      <c r="O12" s="979"/>
      <c r="P12" s="979"/>
      <c r="Q12" s="979"/>
      <c r="R12" s="980"/>
      <c r="S12" s="871"/>
      <c r="T12" s="872"/>
      <c r="U12" s="872"/>
      <c r="V12" s="872"/>
      <c r="W12" s="872"/>
      <c r="X12" s="872"/>
      <c r="Y12" s="872"/>
      <c r="Z12" s="872"/>
      <c r="AA12" s="872"/>
      <c r="AB12" s="872"/>
      <c r="AC12" s="872"/>
      <c r="AD12" s="872"/>
      <c r="AE12" s="873"/>
      <c r="AF12" s="766" t="s">
        <v>148</v>
      </c>
      <c r="AG12" s="767">
        <f>IF(ISBLANK(S12),0,1)</f>
        <v>0</v>
      </c>
      <c r="AH12" s="767"/>
      <c r="AI12" s="767"/>
      <c r="AJ12" s="767"/>
      <c r="AK12" s="768"/>
      <c r="AL12" s="478"/>
      <c r="AM12" s="478"/>
      <c r="AN12" s="478"/>
      <c r="AO12" s="478"/>
      <c r="AP12" s="478"/>
      <c r="AQ12" s="609"/>
      <c r="AR12" s="478"/>
      <c r="AS12" s="610"/>
      <c r="AT12" s="610"/>
      <c r="AU12" s="610"/>
      <c r="AV12" s="610"/>
      <c r="AW12" s="478"/>
      <c r="AX12" s="478"/>
      <c r="AY12" s="478"/>
      <c r="AZ12" s="478"/>
      <c r="BA12" s="478"/>
      <c r="BB12" s="478"/>
      <c r="BC12" s="478"/>
      <c r="BD12" s="478"/>
      <c r="BE12" s="478"/>
      <c r="BF12" s="478"/>
      <c r="BG12" s="478"/>
      <c r="BH12" s="477"/>
      <c r="BI12" s="477"/>
      <c r="BJ12" s="611"/>
      <c r="BK12" s="611"/>
      <c r="BL12" s="611"/>
      <c r="BM12" s="611"/>
      <c r="BN12" s="611"/>
      <c r="BO12" s="477"/>
      <c r="BP12" s="477"/>
      <c r="BQ12" s="477"/>
      <c r="BR12" s="477"/>
      <c r="BS12" s="477"/>
    </row>
    <row r="13" spans="2:71" ht="7.5" customHeight="1" x14ac:dyDescent="0.25">
      <c r="B13" s="9"/>
      <c r="C13" s="504"/>
      <c r="D13" s="279"/>
      <c r="E13" s="279"/>
      <c r="F13" s="279"/>
      <c r="G13" s="279"/>
      <c r="H13" s="279"/>
      <c r="I13" s="279"/>
      <c r="J13" s="279"/>
      <c r="K13" s="279"/>
      <c r="L13" s="279"/>
      <c r="M13" s="279"/>
      <c r="N13" s="279"/>
      <c r="O13" s="279"/>
      <c r="P13" s="279"/>
      <c r="Q13" s="279"/>
      <c r="R13" s="279"/>
      <c r="S13" s="506"/>
      <c r="T13" s="506"/>
      <c r="U13" s="506"/>
      <c r="V13" s="506"/>
      <c r="W13" s="506"/>
      <c r="X13" s="506"/>
      <c r="Y13" s="506"/>
      <c r="Z13" s="506"/>
      <c r="AA13" s="506"/>
      <c r="AB13" s="506"/>
      <c r="AC13" s="506"/>
      <c r="AD13" s="506"/>
      <c r="AE13" s="506"/>
      <c r="AF13" s="503"/>
      <c r="AG13" s="633"/>
      <c r="AH13" s="620"/>
      <c r="AI13" s="621"/>
      <c r="AJ13" s="622"/>
      <c r="AK13" s="478"/>
      <c r="AL13" s="478"/>
      <c r="AM13" s="478"/>
      <c r="AN13" s="478"/>
      <c r="AO13" s="478"/>
      <c r="AP13" s="478"/>
      <c r="AQ13" s="609"/>
      <c r="AR13" s="478"/>
      <c r="AS13" s="610"/>
      <c r="AT13" s="610"/>
      <c r="AU13" s="610"/>
      <c r="AV13" s="610"/>
      <c r="AW13" s="478"/>
      <c r="AX13" s="478"/>
      <c r="AY13" s="478"/>
      <c r="AZ13" s="478"/>
      <c r="BA13" s="478"/>
      <c r="BB13" s="478"/>
      <c r="BC13" s="478"/>
      <c r="BD13" s="478"/>
      <c r="BE13" s="478"/>
      <c r="BF13" s="478"/>
      <c r="BG13" s="478"/>
      <c r="BH13" s="477"/>
      <c r="BI13" s="477"/>
      <c r="BJ13" s="611"/>
      <c r="BK13" s="611"/>
      <c r="BL13" s="611"/>
      <c r="BM13" s="611"/>
      <c r="BN13" s="611"/>
      <c r="BO13" s="477"/>
      <c r="BP13" s="477"/>
      <c r="BQ13" s="477"/>
      <c r="BR13" s="477"/>
      <c r="BS13" s="477"/>
    </row>
    <row r="14" spans="2:71" ht="16.5" x14ac:dyDescent="0.25">
      <c r="B14" s="9"/>
      <c r="C14" s="504" t="s">
        <v>181</v>
      </c>
      <c r="D14" s="978" t="s">
        <v>137</v>
      </c>
      <c r="E14" s="979"/>
      <c r="F14" s="979"/>
      <c r="G14" s="979"/>
      <c r="H14" s="979"/>
      <c r="I14" s="979"/>
      <c r="J14" s="979"/>
      <c r="K14" s="979"/>
      <c r="L14" s="979"/>
      <c r="M14" s="979"/>
      <c r="N14" s="979"/>
      <c r="O14" s="979"/>
      <c r="P14" s="979"/>
      <c r="Q14" s="979"/>
      <c r="R14" s="980"/>
      <c r="S14" s="901"/>
      <c r="T14" s="902"/>
      <c r="U14" s="902"/>
      <c r="V14" s="902"/>
      <c r="W14" s="902"/>
      <c r="X14" s="902"/>
      <c r="Y14" s="902"/>
      <c r="Z14" s="902"/>
      <c r="AA14" s="902"/>
      <c r="AB14" s="902"/>
      <c r="AC14" s="902"/>
      <c r="AD14" s="902"/>
      <c r="AE14" s="903"/>
      <c r="AF14" s="766" t="s">
        <v>148</v>
      </c>
      <c r="AG14" s="767">
        <f>IF(ISBLANK(S14),0,1)</f>
        <v>0</v>
      </c>
      <c r="AH14" s="767"/>
      <c r="AI14" s="767"/>
      <c r="AJ14" s="767"/>
      <c r="AK14" s="768"/>
      <c r="AL14" s="478"/>
      <c r="AM14" s="478"/>
      <c r="AN14" s="478"/>
      <c r="AO14" s="478"/>
      <c r="AP14" s="478"/>
      <c r="AQ14" s="609"/>
      <c r="AR14" s="478"/>
      <c r="AS14" s="610"/>
      <c r="AT14" s="610"/>
      <c r="AU14" s="610"/>
      <c r="AV14" s="610"/>
      <c r="AW14" s="478"/>
      <c r="AX14" s="478"/>
      <c r="AY14" s="478"/>
      <c r="AZ14" s="478"/>
      <c r="BA14" s="478"/>
      <c r="BB14" s="478"/>
      <c r="BC14" s="478"/>
      <c r="BD14" s="478"/>
      <c r="BE14" s="478"/>
      <c r="BF14" s="478"/>
      <c r="BG14" s="478"/>
      <c r="BH14" s="477"/>
      <c r="BI14" s="477"/>
      <c r="BJ14" s="611"/>
      <c r="BK14" s="611"/>
      <c r="BL14" s="611"/>
      <c r="BM14" s="611"/>
      <c r="BN14" s="611"/>
      <c r="BO14" s="477"/>
      <c r="BP14" s="477"/>
      <c r="BQ14" s="477"/>
      <c r="BR14" s="477"/>
      <c r="BS14" s="477"/>
    </row>
    <row r="15" spans="2:71" ht="7.5" customHeight="1" x14ac:dyDescent="0.25">
      <c r="B15" s="9"/>
      <c r="C15" s="504"/>
      <c r="D15" s="279"/>
      <c r="E15" s="279"/>
      <c r="F15" s="279"/>
      <c r="G15" s="279"/>
      <c r="H15" s="279"/>
      <c r="I15" s="279"/>
      <c r="J15" s="279"/>
      <c r="K15" s="279"/>
      <c r="L15" s="279"/>
      <c r="M15" s="279"/>
      <c r="N15" s="279"/>
      <c r="O15" s="279"/>
      <c r="P15" s="279"/>
      <c r="Q15" s="279"/>
      <c r="R15" s="279"/>
      <c r="S15" s="899"/>
      <c r="T15" s="899"/>
      <c r="U15" s="899"/>
      <c r="V15" s="899"/>
      <c r="W15" s="899"/>
      <c r="X15" s="899"/>
      <c r="Y15" s="899"/>
      <c r="Z15" s="899"/>
      <c r="AA15" s="899"/>
      <c r="AB15" s="899"/>
      <c r="AC15" s="899"/>
      <c r="AD15" s="899"/>
      <c r="AE15" s="900"/>
      <c r="AF15" s="503"/>
      <c r="AG15" s="633"/>
      <c r="AH15" s="620"/>
      <c r="AI15" s="621"/>
      <c r="AJ15" s="622"/>
      <c r="AK15" s="478"/>
      <c r="AL15" s="478"/>
      <c r="AM15" s="478"/>
      <c r="AN15" s="478"/>
      <c r="AO15" s="478"/>
      <c r="AP15" s="478"/>
      <c r="AQ15" s="609"/>
      <c r="AR15" s="478"/>
      <c r="AS15" s="610"/>
      <c r="AT15" s="610"/>
      <c r="AU15" s="610"/>
      <c r="AV15" s="610"/>
      <c r="AW15" s="478"/>
      <c r="AX15" s="478"/>
      <c r="AY15" s="478"/>
      <c r="AZ15" s="478"/>
      <c r="BA15" s="478"/>
      <c r="BB15" s="478"/>
      <c r="BC15" s="478"/>
      <c r="BD15" s="478"/>
      <c r="BE15" s="478"/>
      <c r="BF15" s="478"/>
      <c r="BG15" s="478"/>
      <c r="BH15" s="477"/>
      <c r="BI15" s="477"/>
      <c r="BJ15" s="611"/>
      <c r="BK15" s="611"/>
      <c r="BL15" s="611"/>
      <c r="BM15" s="611"/>
      <c r="BN15" s="611"/>
      <c r="BO15" s="477"/>
      <c r="BP15" s="477"/>
      <c r="BQ15" s="477"/>
      <c r="BR15" s="477"/>
      <c r="BS15" s="477"/>
    </row>
    <row r="16" spans="2:71" ht="16.5" x14ac:dyDescent="0.25">
      <c r="B16" s="9"/>
      <c r="C16" s="504" t="s">
        <v>182</v>
      </c>
      <c r="D16" s="978" t="s">
        <v>319</v>
      </c>
      <c r="E16" s="979"/>
      <c r="F16" s="979"/>
      <c r="G16" s="979"/>
      <c r="H16" s="979"/>
      <c r="I16" s="979"/>
      <c r="J16" s="979"/>
      <c r="K16" s="979"/>
      <c r="L16" s="979"/>
      <c r="M16" s="979"/>
      <c r="N16" s="979"/>
      <c r="O16" s="979"/>
      <c r="P16" s="979"/>
      <c r="Q16" s="979"/>
      <c r="R16" s="980"/>
      <c r="S16" s="871"/>
      <c r="T16" s="872"/>
      <c r="U16" s="872"/>
      <c r="V16" s="872"/>
      <c r="W16" s="872"/>
      <c r="X16" s="872"/>
      <c r="Y16" s="872"/>
      <c r="Z16" s="872"/>
      <c r="AA16" s="872"/>
      <c r="AB16" s="872"/>
      <c r="AC16" s="872"/>
      <c r="AD16" s="872"/>
      <c r="AE16" s="873"/>
      <c r="AF16" s="766" t="s">
        <v>148</v>
      </c>
      <c r="AG16" s="767">
        <f>IF(ISBLANK(S16),0,1)</f>
        <v>0</v>
      </c>
      <c r="AH16" s="767"/>
      <c r="AI16" s="767"/>
      <c r="AJ16" s="767"/>
      <c r="AK16" s="768"/>
      <c r="AL16" s="478"/>
      <c r="AM16" s="478"/>
      <c r="AN16" s="478"/>
      <c r="AO16" s="478"/>
      <c r="AP16" s="478"/>
      <c r="AQ16" s="609"/>
      <c r="AR16" s="478"/>
      <c r="AS16" s="610"/>
      <c r="AT16" s="610"/>
      <c r="AU16" s="610"/>
      <c r="AV16" s="610"/>
      <c r="AW16" s="478"/>
      <c r="AX16" s="478"/>
      <c r="AY16" s="478"/>
      <c r="AZ16" s="478"/>
      <c r="BA16" s="478"/>
      <c r="BB16" s="478"/>
      <c r="BC16" s="478"/>
      <c r="BD16" s="478"/>
      <c r="BE16" s="478"/>
      <c r="BF16" s="478"/>
      <c r="BG16" s="478"/>
      <c r="BH16" s="477"/>
      <c r="BI16" s="477"/>
      <c r="BJ16" s="611"/>
      <c r="BK16" s="611"/>
      <c r="BL16" s="611"/>
      <c r="BM16" s="611"/>
      <c r="BN16" s="611"/>
      <c r="BO16" s="477"/>
      <c r="BP16" s="477"/>
      <c r="BQ16" s="477"/>
      <c r="BR16" s="477"/>
      <c r="BS16" s="477"/>
    </row>
    <row r="17" spans="1:71" ht="7.5" customHeight="1" x14ac:dyDescent="0.25">
      <c r="B17" s="9"/>
      <c r="C17" s="504"/>
      <c r="D17" s="505"/>
      <c r="E17" s="505"/>
      <c r="F17" s="505"/>
      <c r="G17" s="505"/>
      <c r="H17" s="505"/>
      <c r="I17" s="505"/>
      <c r="J17" s="505"/>
      <c r="K17" s="505"/>
      <c r="L17" s="505"/>
      <c r="M17" s="505"/>
      <c r="N17" s="505"/>
      <c r="O17" s="505"/>
      <c r="P17" s="505"/>
      <c r="Q17" s="505"/>
      <c r="R17" s="505"/>
      <c r="S17" s="899"/>
      <c r="T17" s="899"/>
      <c r="U17" s="899"/>
      <c r="V17" s="899"/>
      <c r="W17" s="899"/>
      <c r="X17" s="899"/>
      <c r="Y17" s="899"/>
      <c r="Z17" s="899"/>
      <c r="AA17" s="899"/>
      <c r="AB17" s="899"/>
      <c r="AC17" s="899"/>
      <c r="AD17" s="899"/>
      <c r="AE17" s="900"/>
      <c r="AF17" s="503"/>
      <c r="AG17" s="633"/>
      <c r="AH17" s="620"/>
      <c r="AI17" s="621"/>
      <c r="AJ17" s="622"/>
      <c r="AK17" s="478"/>
      <c r="AL17" s="478"/>
      <c r="AM17" s="478"/>
      <c r="AN17" s="478"/>
      <c r="AO17" s="478"/>
      <c r="AP17" s="478"/>
      <c r="AQ17" s="609"/>
      <c r="AR17" s="478"/>
      <c r="AS17" s="610"/>
      <c r="AT17" s="610"/>
      <c r="AU17" s="610"/>
      <c r="AV17" s="610"/>
      <c r="AW17" s="478"/>
      <c r="AX17" s="478"/>
      <c r="AY17" s="478"/>
      <c r="AZ17" s="478"/>
      <c r="BA17" s="478"/>
      <c r="BB17" s="478"/>
      <c r="BC17" s="478"/>
      <c r="BD17" s="478"/>
      <c r="BE17" s="478"/>
      <c r="BF17" s="478"/>
      <c r="BG17" s="478"/>
      <c r="BH17" s="477"/>
      <c r="BI17" s="477"/>
      <c r="BJ17" s="611"/>
      <c r="BK17" s="611"/>
      <c r="BL17" s="611"/>
      <c r="BM17" s="611"/>
      <c r="BN17" s="611"/>
      <c r="BO17" s="477"/>
      <c r="BP17" s="477"/>
      <c r="BQ17" s="477"/>
      <c r="BR17" s="477"/>
      <c r="BS17" s="477"/>
    </row>
    <row r="18" spans="1:71" ht="16.5" x14ac:dyDescent="0.25">
      <c r="B18" s="9"/>
      <c r="C18" s="504" t="s">
        <v>183</v>
      </c>
      <c r="D18" s="978" t="s">
        <v>116</v>
      </c>
      <c r="E18" s="979"/>
      <c r="F18" s="979"/>
      <c r="G18" s="979"/>
      <c r="H18" s="979"/>
      <c r="I18" s="979"/>
      <c r="J18" s="979"/>
      <c r="K18" s="979"/>
      <c r="L18" s="979"/>
      <c r="M18" s="979"/>
      <c r="N18" s="979"/>
      <c r="O18" s="979"/>
      <c r="P18" s="979"/>
      <c r="Q18" s="979"/>
      <c r="R18" s="980"/>
      <c r="S18" s="901"/>
      <c r="T18" s="902"/>
      <c r="U18" s="902"/>
      <c r="V18" s="902"/>
      <c r="W18" s="902"/>
      <c r="X18" s="902"/>
      <c r="Y18" s="902"/>
      <c r="Z18" s="902"/>
      <c r="AA18" s="902"/>
      <c r="AB18" s="902"/>
      <c r="AC18" s="902"/>
      <c r="AD18" s="902"/>
      <c r="AE18" s="903"/>
      <c r="AF18" s="766" t="s">
        <v>148</v>
      </c>
      <c r="AG18" s="767">
        <f>IF(ISBLANK(S18),0,1)</f>
        <v>0</v>
      </c>
      <c r="AH18" s="767"/>
      <c r="AI18" s="767"/>
      <c r="AJ18" s="767"/>
      <c r="AK18" s="768"/>
      <c r="AL18" s="478"/>
      <c r="AM18" s="478"/>
      <c r="AN18" s="478"/>
      <c r="AO18" s="478"/>
      <c r="AP18" s="478"/>
      <c r="AQ18" s="609"/>
      <c r="AR18" s="478"/>
      <c r="AS18" s="610"/>
      <c r="AT18" s="610"/>
      <c r="AU18" s="610"/>
      <c r="AV18" s="610"/>
      <c r="AW18" s="478"/>
      <c r="AX18" s="478"/>
      <c r="AY18" s="478"/>
      <c r="AZ18" s="478"/>
      <c r="BA18" s="478"/>
      <c r="BB18" s="478"/>
      <c r="BC18" s="478"/>
      <c r="BD18" s="478"/>
      <c r="BE18" s="478"/>
      <c r="BF18" s="478"/>
      <c r="BG18" s="478"/>
      <c r="BH18" s="477"/>
      <c r="BI18" s="477"/>
      <c r="BJ18" s="611"/>
      <c r="BK18" s="611"/>
      <c r="BL18" s="611"/>
      <c r="BM18" s="611"/>
      <c r="BN18" s="611"/>
      <c r="BO18" s="477"/>
      <c r="BP18" s="477"/>
      <c r="BQ18" s="477"/>
      <c r="BR18" s="477"/>
      <c r="BS18" s="477"/>
    </row>
    <row r="19" spans="1:71" ht="7.5" customHeight="1" x14ac:dyDescent="0.25">
      <c r="B19" s="9"/>
      <c r="C19" s="9"/>
      <c r="D19" s="279"/>
      <c r="E19" s="279"/>
      <c r="F19" s="279"/>
      <c r="G19" s="279"/>
      <c r="H19" s="279"/>
      <c r="I19" s="279"/>
      <c r="J19" s="279"/>
      <c r="K19" s="279"/>
      <c r="L19" s="279"/>
      <c r="M19" s="279"/>
      <c r="N19" s="279"/>
      <c r="O19" s="279"/>
      <c r="P19" s="279"/>
      <c r="Q19" s="279"/>
      <c r="R19" s="279"/>
      <c r="S19" s="507"/>
      <c r="T19" s="508"/>
      <c r="U19" s="508"/>
      <c r="V19" s="508"/>
      <c r="W19" s="508"/>
      <c r="X19" s="508"/>
      <c r="Y19" s="508"/>
      <c r="Z19" s="508"/>
      <c r="AA19" s="508"/>
      <c r="AB19" s="508"/>
      <c r="AC19" s="508"/>
      <c r="AD19" s="508"/>
      <c r="AE19" s="509"/>
      <c r="AF19" s="510"/>
      <c r="AG19" s="633"/>
      <c r="AH19" s="620"/>
      <c r="AI19" s="621"/>
      <c r="AJ19" s="622"/>
      <c r="AK19" s="622"/>
      <c r="AL19" s="478"/>
      <c r="AM19" s="478"/>
      <c r="AN19" s="478"/>
      <c r="AO19" s="478"/>
      <c r="AP19" s="478"/>
      <c r="AQ19" s="609"/>
      <c r="AR19" s="478"/>
      <c r="AS19" s="610"/>
      <c r="AT19" s="610"/>
      <c r="AU19" s="610"/>
      <c r="AV19" s="610"/>
      <c r="AW19" s="478"/>
      <c r="AX19" s="478"/>
      <c r="AY19" s="478"/>
      <c r="AZ19" s="478"/>
      <c r="BA19" s="478"/>
      <c r="BB19" s="478"/>
      <c r="BC19" s="478"/>
      <c r="BD19" s="478"/>
      <c r="BE19" s="478"/>
      <c r="BF19" s="478"/>
      <c r="BG19" s="478"/>
      <c r="BH19" s="477"/>
      <c r="BI19" s="477"/>
      <c r="BJ19" s="611"/>
      <c r="BK19" s="611"/>
      <c r="BL19" s="611"/>
      <c r="BM19" s="611"/>
      <c r="BN19" s="611"/>
      <c r="BO19" s="477"/>
      <c r="BP19" s="477"/>
      <c r="BQ19" s="477"/>
      <c r="BR19" s="477"/>
      <c r="BS19" s="477"/>
    </row>
    <row r="20" spans="1:71" ht="16.5" x14ac:dyDescent="0.25">
      <c r="B20" s="9"/>
      <c r="C20" s="504" t="s">
        <v>303</v>
      </c>
      <c r="D20" s="978" t="s">
        <v>117</v>
      </c>
      <c r="E20" s="979"/>
      <c r="F20" s="979"/>
      <c r="G20" s="979"/>
      <c r="H20" s="979"/>
      <c r="I20" s="979"/>
      <c r="J20" s="979"/>
      <c r="K20" s="979"/>
      <c r="L20" s="979"/>
      <c r="M20" s="979"/>
      <c r="N20" s="979"/>
      <c r="O20" s="979"/>
      <c r="P20" s="979"/>
      <c r="Q20" s="979"/>
      <c r="R20" s="980"/>
      <c r="S20" s="1072"/>
      <c r="T20" s="1073"/>
      <c r="U20" s="1073"/>
      <c r="V20" s="1073"/>
      <c r="W20" s="1073"/>
      <c r="X20" s="1073"/>
      <c r="Y20" s="1073"/>
      <c r="Z20" s="1073"/>
      <c r="AA20" s="1073"/>
      <c r="AB20" s="1073"/>
      <c r="AC20" s="1073"/>
      <c r="AD20" s="1073"/>
      <c r="AE20" s="1073"/>
      <c r="AF20" s="511"/>
      <c r="AG20" s="633"/>
      <c r="AH20" s="624"/>
      <c r="AI20" s="624"/>
      <c r="AJ20" s="625"/>
      <c r="AK20" s="625"/>
      <c r="AL20" s="478"/>
      <c r="AM20" s="478"/>
      <c r="AN20" s="478"/>
      <c r="AO20" s="478"/>
      <c r="AP20" s="478"/>
      <c r="AQ20" s="613"/>
      <c r="AR20" s="478"/>
      <c r="AS20" s="610"/>
      <c r="AT20" s="610"/>
      <c r="AU20" s="610"/>
      <c r="AV20" s="610"/>
      <c r="AW20" s="478"/>
      <c r="AX20" s="478"/>
      <c r="AY20" s="478"/>
      <c r="AZ20" s="478"/>
      <c r="BA20" s="478"/>
      <c r="BB20" s="478"/>
      <c r="BC20" s="478"/>
      <c r="BD20" s="478"/>
      <c r="BE20" s="478"/>
      <c r="BF20" s="478"/>
      <c r="BG20" s="478"/>
      <c r="BH20" s="477"/>
      <c r="BI20" s="477"/>
      <c r="BJ20" s="611"/>
      <c r="BK20" s="611"/>
      <c r="BL20" s="611"/>
      <c r="BM20" s="611"/>
      <c r="BN20" s="611"/>
      <c r="BO20" s="477"/>
      <c r="BP20" s="477"/>
      <c r="BQ20" s="477"/>
      <c r="BR20" s="477"/>
      <c r="BS20" s="477"/>
    </row>
    <row r="21" spans="1:71" ht="16.5" x14ac:dyDescent="0.25">
      <c r="B21" s="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H21" s="626"/>
      <c r="AI21" s="611"/>
      <c r="AJ21" s="478"/>
      <c r="AK21" s="478"/>
      <c r="AL21" s="478"/>
      <c r="AM21" s="478"/>
      <c r="AN21" s="478"/>
      <c r="AO21" s="478"/>
      <c r="AP21" s="478"/>
      <c r="AQ21" s="609"/>
      <c r="AR21" s="478"/>
      <c r="AS21" s="610"/>
      <c r="AT21" s="610"/>
      <c r="AU21" s="610"/>
      <c r="AV21" s="610"/>
      <c r="AW21" s="478"/>
      <c r="AX21" s="478"/>
      <c r="AY21" s="478"/>
      <c r="AZ21" s="478"/>
      <c r="BA21" s="478"/>
      <c r="BB21" s="478"/>
      <c r="BC21" s="478"/>
      <c r="BD21" s="478"/>
      <c r="BE21" s="478"/>
      <c r="BF21" s="478"/>
      <c r="BG21" s="478"/>
      <c r="BH21" s="477"/>
      <c r="BI21" s="477"/>
      <c r="BJ21" s="611"/>
      <c r="BK21" s="611"/>
      <c r="BL21" s="611"/>
      <c r="BM21" s="611"/>
      <c r="BN21" s="611"/>
      <c r="BO21" s="477"/>
      <c r="BP21" s="477"/>
      <c r="BQ21" s="477"/>
      <c r="BR21" s="477"/>
      <c r="BS21" s="477"/>
    </row>
    <row r="22" spans="1:71" ht="16.5" x14ac:dyDescent="0.25">
      <c r="B22" s="9"/>
      <c r="C22" s="11" t="s">
        <v>105</v>
      </c>
      <c r="D22" s="11"/>
      <c r="E22" s="11"/>
      <c r="F22" s="11"/>
      <c r="G22" s="11"/>
      <c r="H22" s="11"/>
      <c r="I22" s="11"/>
      <c r="J22" s="11"/>
      <c r="K22" s="11"/>
      <c r="L22" s="11"/>
      <c r="M22" s="11"/>
      <c r="N22" s="11"/>
      <c r="O22" s="11"/>
      <c r="P22" s="11"/>
      <c r="Q22" s="11"/>
      <c r="R22" s="11"/>
      <c r="S22" s="279"/>
      <c r="T22" s="279"/>
      <c r="U22" s="279"/>
      <c r="V22" s="279"/>
      <c r="W22" s="279"/>
      <c r="X22" s="279"/>
      <c r="Y22" s="279"/>
      <c r="Z22" s="279"/>
      <c r="AA22" s="279"/>
      <c r="AB22" s="279"/>
      <c r="AC22" s="279"/>
      <c r="AD22" s="279"/>
      <c r="AE22" s="279"/>
      <c r="AF22" s="279"/>
      <c r="AG22" s="619"/>
      <c r="AH22" s="626"/>
      <c r="AI22" s="611"/>
      <c r="AJ22" s="478"/>
      <c r="AK22" s="478"/>
      <c r="AL22" s="478"/>
      <c r="AM22" s="478"/>
      <c r="AN22" s="478"/>
      <c r="AO22" s="478"/>
      <c r="AP22" s="478"/>
      <c r="AQ22" s="613"/>
      <c r="AR22" s="478"/>
      <c r="AS22" s="610"/>
      <c r="AT22" s="610"/>
      <c r="AU22" s="610"/>
      <c r="AV22" s="610"/>
      <c r="AW22" s="478"/>
      <c r="AX22" s="478"/>
      <c r="AY22" s="478"/>
      <c r="AZ22" s="478"/>
      <c r="BA22" s="478"/>
      <c r="BB22" s="478"/>
      <c r="BC22" s="478"/>
      <c r="BD22" s="478"/>
      <c r="BE22" s="478"/>
      <c r="BF22" s="478"/>
      <c r="BG22" s="478"/>
      <c r="BH22" s="477"/>
      <c r="BI22" s="477"/>
      <c r="BJ22" s="611"/>
      <c r="BK22" s="611"/>
      <c r="BL22" s="611"/>
      <c r="BM22" s="611"/>
      <c r="BN22" s="611"/>
      <c r="BO22" s="477"/>
      <c r="BP22" s="477"/>
      <c r="BQ22" s="477"/>
      <c r="BR22" s="477"/>
      <c r="BS22" s="477"/>
    </row>
    <row r="23" spans="1:71" ht="7.5" customHeight="1" x14ac:dyDescent="0.25">
      <c r="B23" s="9"/>
      <c r="C23" s="279"/>
      <c r="D23" s="279"/>
      <c r="E23" s="279"/>
      <c r="F23" s="279"/>
      <c r="G23" s="279"/>
      <c r="H23" s="279"/>
      <c r="I23" s="279"/>
      <c r="J23" s="279"/>
      <c r="K23" s="279"/>
      <c r="L23" s="279"/>
      <c r="M23" s="279"/>
      <c r="N23" s="279"/>
      <c r="O23" s="279"/>
      <c r="P23" s="279"/>
      <c r="Q23" s="279"/>
      <c r="R23" s="279"/>
      <c r="S23" s="279"/>
      <c r="T23" s="15"/>
      <c r="U23" s="15"/>
      <c r="V23" s="15"/>
      <c r="W23" s="15"/>
      <c r="X23" s="15"/>
      <c r="Y23" s="15"/>
      <c r="Z23" s="15"/>
      <c r="AA23" s="15"/>
      <c r="AB23" s="15"/>
      <c r="AC23" s="15"/>
      <c r="AD23" s="15"/>
      <c r="AE23" s="15"/>
      <c r="AF23" s="15"/>
      <c r="AG23" s="619"/>
      <c r="AH23" s="623"/>
      <c r="AI23" s="627"/>
      <c r="AJ23" s="616"/>
      <c r="AK23" s="616"/>
      <c r="AL23" s="478"/>
      <c r="AM23" s="478"/>
      <c r="AN23" s="478"/>
      <c r="AO23" s="478"/>
      <c r="AP23" s="478"/>
      <c r="AQ23" s="613"/>
      <c r="AR23" s="478"/>
      <c r="AS23" s="610"/>
      <c r="AT23" s="610"/>
      <c r="AU23" s="610"/>
      <c r="AV23" s="610"/>
      <c r="AW23" s="478"/>
      <c r="AX23" s="478"/>
      <c r="AY23" s="478"/>
      <c r="AZ23" s="478"/>
      <c r="BA23" s="478"/>
      <c r="BB23" s="478"/>
      <c r="BC23" s="478"/>
      <c r="BD23" s="478"/>
      <c r="BE23" s="478"/>
      <c r="BF23" s="478"/>
      <c r="BG23" s="478"/>
      <c r="BH23" s="477"/>
      <c r="BI23" s="477"/>
      <c r="BJ23" s="611"/>
      <c r="BK23" s="611"/>
      <c r="BL23" s="611"/>
      <c r="BM23" s="611"/>
      <c r="BN23" s="611"/>
      <c r="BO23" s="477"/>
      <c r="BP23" s="477"/>
      <c r="BQ23" s="477"/>
      <c r="BR23" s="477"/>
      <c r="BS23" s="477"/>
    </row>
    <row r="24" spans="1:71" ht="17.25" customHeight="1" x14ac:dyDescent="0.25">
      <c r="B24" s="9"/>
      <c r="C24" s="504" t="s">
        <v>178</v>
      </c>
      <c r="D24" s="978" t="s">
        <v>106</v>
      </c>
      <c r="E24" s="979"/>
      <c r="F24" s="979"/>
      <c r="G24" s="979"/>
      <c r="H24" s="979"/>
      <c r="I24" s="979"/>
      <c r="J24" s="979"/>
      <c r="K24" s="979"/>
      <c r="L24" s="979"/>
      <c r="M24" s="979"/>
      <c r="N24" s="979"/>
      <c r="O24" s="979"/>
      <c r="P24" s="979"/>
      <c r="Q24" s="979"/>
      <c r="R24" s="980"/>
      <c r="S24" s="1105" t="s">
        <v>320</v>
      </c>
      <c r="T24" s="1106"/>
      <c r="U24" s="1106"/>
      <c r="V24" s="1106"/>
      <c r="W24" s="1106"/>
      <c r="X24" s="1106"/>
      <c r="Y24" s="1106"/>
      <c r="Z24" s="1106"/>
      <c r="AA24" s="1107"/>
      <c r="AB24" s="904" t="s">
        <v>57</v>
      </c>
      <c r="AC24" s="905"/>
      <c r="AD24" s="905"/>
      <c r="AE24" s="906"/>
      <c r="AF24" s="766" t="s">
        <v>148</v>
      </c>
      <c r="AG24" s="767">
        <f>IF(ISBLANK(S24),0,1)</f>
        <v>1</v>
      </c>
      <c r="AH24" s="767"/>
      <c r="AI24" s="767"/>
      <c r="AJ24" s="767"/>
      <c r="AK24" s="768"/>
      <c r="AL24" s="478"/>
      <c r="AM24" s="478"/>
      <c r="AN24" s="478"/>
      <c r="AO24" s="478"/>
      <c r="AP24" s="478"/>
      <c r="AQ24" s="609"/>
      <c r="AR24" s="478"/>
      <c r="AS24" s="610"/>
      <c r="AT24" s="610"/>
      <c r="AU24" s="610"/>
      <c r="AV24" s="610"/>
      <c r="AW24" s="478"/>
      <c r="AX24" s="478"/>
      <c r="AY24" s="478"/>
      <c r="AZ24" s="478"/>
      <c r="BA24" s="478"/>
      <c r="BB24" s="478"/>
      <c r="BC24" s="478"/>
      <c r="BD24" s="478"/>
      <c r="BE24" s="478"/>
      <c r="BF24" s="478"/>
      <c r="BG24" s="478"/>
      <c r="BH24" s="477"/>
      <c r="BI24" s="477"/>
      <c r="BJ24" s="611"/>
      <c r="BK24" s="611"/>
      <c r="BL24" s="611"/>
      <c r="BM24" s="611"/>
      <c r="BN24" s="611"/>
      <c r="BO24" s="477"/>
      <c r="BP24" s="477"/>
      <c r="BQ24" s="477"/>
      <c r="BR24" s="477"/>
      <c r="BS24" s="477"/>
    </row>
    <row r="25" spans="1:71" ht="7.5" customHeight="1" x14ac:dyDescent="0.25">
      <c r="B25" s="9"/>
      <c r="C25" s="6"/>
      <c r="D25" s="42"/>
      <c r="E25" s="42"/>
      <c r="F25" s="42"/>
      <c r="G25" s="42"/>
      <c r="H25" s="42"/>
      <c r="I25" s="42"/>
      <c r="J25" s="42"/>
      <c r="K25" s="42"/>
      <c r="L25" s="42"/>
      <c r="M25" s="42"/>
      <c r="N25" s="42"/>
      <c r="O25" s="42"/>
      <c r="P25" s="42"/>
      <c r="Q25" s="42"/>
      <c r="R25" s="42"/>
      <c r="S25" s="13"/>
      <c r="T25" s="12"/>
      <c r="U25" s="12"/>
      <c r="V25" s="12"/>
      <c r="W25" s="12"/>
      <c r="X25" s="12"/>
      <c r="Y25" s="12"/>
      <c r="Z25" s="12"/>
      <c r="AA25" s="12"/>
      <c r="AB25" s="14"/>
      <c r="AC25" s="14"/>
      <c r="AD25" s="14"/>
      <c r="AE25" s="14"/>
      <c r="AF25" s="12"/>
      <c r="AG25" s="633"/>
      <c r="AH25" s="623"/>
      <c r="AI25" s="627"/>
      <c r="AJ25" s="628"/>
      <c r="AK25" s="628"/>
      <c r="AL25" s="477"/>
      <c r="AM25" s="477"/>
      <c r="AN25" s="477"/>
      <c r="AO25" s="477"/>
      <c r="AP25" s="477"/>
      <c r="AQ25" s="609"/>
      <c r="AR25" s="477"/>
      <c r="AS25" s="608"/>
      <c r="AT25" s="608"/>
      <c r="AU25" s="608"/>
      <c r="AV25" s="608"/>
      <c r="AW25" s="477"/>
      <c r="AX25" s="477"/>
      <c r="AY25" s="477"/>
      <c r="AZ25" s="477"/>
      <c r="BA25" s="477"/>
      <c r="BB25" s="477"/>
      <c r="BC25" s="477"/>
      <c r="BD25" s="477"/>
      <c r="BE25" s="477"/>
      <c r="BF25" s="477"/>
      <c r="BG25" s="477"/>
      <c r="BH25" s="477"/>
      <c r="BI25" s="477"/>
      <c r="BJ25" s="611"/>
      <c r="BK25" s="611"/>
      <c r="BL25" s="611"/>
      <c r="BM25" s="611"/>
      <c r="BN25" s="611"/>
      <c r="BO25" s="477"/>
      <c r="BP25" s="477"/>
      <c r="BQ25" s="477"/>
      <c r="BR25" s="477"/>
      <c r="BS25" s="477"/>
    </row>
    <row r="26" spans="1:71" ht="25.5" customHeight="1" x14ac:dyDescent="0.25">
      <c r="A26" s="483"/>
      <c r="B26" s="483"/>
      <c r="C26" s="665"/>
      <c r="D26" s="665"/>
      <c r="E26" s="665"/>
      <c r="F26" s="665"/>
      <c r="G26" s="665"/>
      <c r="H26" s="665"/>
      <c r="I26" s="665"/>
      <c r="J26" s="665"/>
      <c r="K26" s="665"/>
      <c r="L26" s="665"/>
      <c r="M26" s="665"/>
      <c r="N26" s="665"/>
      <c r="O26" s="665"/>
      <c r="P26" s="665"/>
      <c r="Q26" s="665"/>
      <c r="R26" s="665"/>
      <c r="S26" s="665"/>
      <c r="T26" s="665"/>
      <c r="U26" s="665"/>
      <c r="V26" s="665"/>
      <c r="W26" s="665"/>
      <c r="X26" s="665"/>
      <c r="Y26" s="665"/>
      <c r="Z26" s="665"/>
      <c r="AA26" s="665"/>
      <c r="AB26" s="665"/>
      <c r="AC26" s="665"/>
      <c r="AD26" s="665"/>
      <c r="AE26" s="665"/>
      <c r="AF26" s="665"/>
      <c r="AG26" s="633">
        <f>IF(ISBLANK(S26),0,1)</f>
        <v>0</v>
      </c>
      <c r="AH26" s="629"/>
      <c r="AI26" s="629"/>
      <c r="AJ26" s="630"/>
      <c r="AK26" s="630"/>
      <c r="AL26" s="614"/>
      <c r="AM26" s="614"/>
      <c r="AN26" s="614"/>
      <c r="AO26" s="614"/>
      <c r="AP26" s="614"/>
      <c r="AQ26" s="609"/>
      <c r="AR26" s="614"/>
      <c r="AS26" s="614"/>
      <c r="AT26" s="614"/>
      <c r="AU26" s="608"/>
      <c r="AV26" s="608"/>
      <c r="AW26" s="477"/>
      <c r="AX26" s="477"/>
      <c r="AY26" s="477"/>
      <c r="AZ26" s="477"/>
      <c r="BA26" s="477"/>
      <c r="BB26" s="477"/>
      <c r="BC26" s="477"/>
      <c r="BD26" s="477"/>
      <c r="BE26" s="477"/>
      <c r="BF26" s="477"/>
      <c r="BG26" s="477"/>
      <c r="BH26" s="477"/>
      <c r="BI26" s="477"/>
      <c r="BJ26" s="611"/>
      <c r="BK26" s="611"/>
      <c r="BL26" s="611"/>
      <c r="BM26" s="611"/>
      <c r="BN26" s="611"/>
      <c r="BO26" s="477"/>
      <c r="BP26" s="477"/>
      <c r="BQ26" s="477"/>
      <c r="BR26" s="477"/>
      <c r="BS26" s="477"/>
    </row>
    <row r="27" spans="1:71" ht="7.5" customHeight="1" x14ac:dyDescent="0.25">
      <c r="A27" s="483"/>
      <c r="B27" s="483"/>
      <c r="C27" s="665"/>
      <c r="D27" s="665"/>
      <c r="E27" s="665"/>
      <c r="F27" s="665"/>
      <c r="G27" s="665"/>
      <c r="H27" s="665"/>
      <c r="I27" s="665"/>
      <c r="J27" s="665"/>
      <c r="K27" s="665"/>
      <c r="L27" s="665"/>
      <c r="M27" s="665"/>
      <c r="N27" s="665"/>
      <c r="O27" s="665"/>
      <c r="P27" s="665"/>
      <c r="Q27" s="665"/>
      <c r="R27" s="665"/>
      <c r="S27" s="665"/>
      <c r="T27" s="665"/>
      <c r="U27" s="665"/>
      <c r="V27" s="665"/>
      <c r="W27" s="665"/>
      <c r="X27" s="665"/>
      <c r="Y27" s="665"/>
      <c r="Z27" s="665"/>
      <c r="AA27" s="665"/>
      <c r="AB27" s="665"/>
      <c r="AC27" s="665"/>
      <c r="AD27" s="665"/>
      <c r="AE27" s="665"/>
      <c r="AF27" s="665"/>
      <c r="AG27" s="633"/>
      <c r="AH27" s="623"/>
      <c r="AI27" s="623"/>
      <c r="AJ27" s="631"/>
      <c r="AK27" s="631"/>
      <c r="AL27" s="477"/>
      <c r="AM27" s="477"/>
      <c r="AN27" s="477"/>
      <c r="AO27" s="477"/>
      <c r="AP27" s="477"/>
      <c r="AQ27" s="609"/>
      <c r="AR27" s="477"/>
      <c r="AS27" s="608"/>
      <c r="AT27" s="608"/>
      <c r="AU27" s="608"/>
      <c r="AV27" s="608"/>
      <c r="AW27" s="477"/>
      <c r="AX27" s="477"/>
      <c r="AY27" s="477"/>
      <c r="AZ27" s="477"/>
      <c r="BA27" s="477"/>
      <c r="BB27" s="477"/>
      <c r="BC27" s="477"/>
      <c r="BD27" s="477"/>
      <c r="BE27" s="477"/>
      <c r="BF27" s="477"/>
      <c r="BG27" s="477"/>
      <c r="BH27" s="477"/>
      <c r="BI27" s="477"/>
      <c r="BJ27" s="611"/>
      <c r="BK27" s="611"/>
      <c r="BL27" s="611"/>
      <c r="BM27" s="611"/>
      <c r="BN27" s="611"/>
      <c r="BO27" s="477"/>
      <c r="BP27" s="477"/>
      <c r="BQ27" s="477"/>
      <c r="BR27" s="477"/>
      <c r="BS27" s="477"/>
    </row>
    <row r="28" spans="1:71" ht="16.5" customHeight="1" x14ac:dyDescent="0.25">
      <c r="A28" s="483"/>
      <c r="B28" s="483"/>
      <c r="C28" s="665"/>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5"/>
      <c r="AD28" s="665"/>
      <c r="AE28" s="665"/>
      <c r="AF28" s="665"/>
      <c r="AG28" s="633">
        <f>IF(ISBLANK(S28),0,1)</f>
        <v>0</v>
      </c>
      <c r="AH28" s="623"/>
      <c r="AI28" s="623"/>
      <c r="AJ28" s="618"/>
      <c r="AK28" s="618"/>
      <c r="AL28" s="477"/>
      <c r="AM28" s="477"/>
      <c r="AN28" s="477"/>
      <c r="AO28" s="477"/>
      <c r="AP28" s="478"/>
      <c r="AQ28" s="609"/>
      <c r="AR28" s="477"/>
      <c r="AS28" s="608"/>
      <c r="AT28" s="608"/>
      <c r="AU28" s="608"/>
      <c r="AV28" s="608"/>
      <c r="AW28" s="477"/>
      <c r="AX28" s="477"/>
      <c r="AY28" s="477"/>
      <c r="AZ28" s="477"/>
      <c r="BA28" s="477"/>
      <c r="BB28" s="477"/>
      <c r="BC28" s="477"/>
      <c r="BD28" s="477"/>
      <c r="BE28" s="477"/>
      <c r="BF28" s="477"/>
      <c r="BG28" s="477"/>
      <c r="BH28" s="477"/>
      <c r="BI28" s="477"/>
      <c r="BJ28" s="611"/>
      <c r="BK28" s="611"/>
      <c r="BL28" s="611"/>
      <c r="BM28" s="611"/>
      <c r="BN28" s="611"/>
      <c r="BO28" s="477"/>
      <c r="BP28" s="477"/>
      <c r="BQ28" s="477"/>
      <c r="BR28" s="477"/>
      <c r="BS28" s="477"/>
    </row>
    <row r="29" spans="1:71" ht="7.5" customHeight="1" x14ac:dyDescent="0.25">
      <c r="B29" s="9"/>
      <c r="C29" s="665"/>
      <c r="D29" s="665"/>
      <c r="E29" s="665"/>
      <c r="F29" s="665"/>
      <c r="G29" s="665"/>
      <c r="H29" s="665"/>
      <c r="I29" s="665"/>
      <c r="J29" s="665"/>
      <c r="K29" s="665"/>
      <c r="L29" s="665"/>
      <c r="M29" s="665"/>
      <c r="N29" s="665"/>
      <c r="O29" s="665"/>
      <c r="P29" s="665"/>
      <c r="Q29" s="665"/>
      <c r="R29" s="665"/>
      <c r="S29" s="665"/>
      <c r="T29" s="665"/>
      <c r="U29" s="665"/>
      <c r="V29" s="665"/>
      <c r="W29" s="665"/>
      <c r="X29" s="665"/>
      <c r="Y29" s="665"/>
      <c r="Z29" s="665"/>
      <c r="AA29" s="665"/>
      <c r="AB29" s="665"/>
      <c r="AC29" s="665"/>
      <c r="AD29" s="665"/>
      <c r="AE29" s="665"/>
      <c r="AF29" s="665"/>
      <c r="AG29" s="619"/>
      <c r="AH29" s="623"/>
      <c r="AI29" s="623"/>
      <c r="AJ29" s="618"/>
      <c r="AK29" s="618"/>
      <c r="AL29" s="477"/>
      <c r="AM29" s="477"/>
      <c r="AN29" s="477"/>
      <c r="AO29" s="477"/>
      <c r="AP29" s="477"/>
      <c r="AQ29" s="609"/>
      <c r="AR29" s="477"/>
      <c r="AS29" s="608"/>
      <c r="AT29" s="608"/>
      <c r="AU29" s="608"/>
      <c r="AV29" s="608"/>
      <c r="AW29" s="477"/>
      <c r="AX29" s="477"/>
      <c r="AY29" s="477"/>
      <c r="AZ29" s="477"/>
      <c r="BA29" s="477"/>
      <c r="BB29" s="477"/>
      <c r="BC29" s="477"/>
      <c r="BD29" s="477"/>
      <c r="BE29" s="477"/>
      <c r="BF29" s="477"/>
      <c r="BG29" s="477"/>
      <c r="BH29" s="477"/>
      <c r="BI29" s="477"/>
      <c r="BJ29" s="611"/>
      <c r="BK29" s="611"/>
      <c r="BL29" s="611"/>
      <c r="BM29" s="611"/>
      <c r="BN29" s="611"/>
      <c r="BO29" s="477"/>
      <c r="BP29" s="477"/>
      <c r="BQ29" s="477"/>
      <c r="BR29" s="477"/>
      <c r="BS29" s="477"/>
    </row>
    <row r="30" spans="1:71" ht="16.5" x14ac:dyDescent="0.25">
      <c r="B30" s="9"/>
      <c r="C30" s="6"/>
      <c r="D30" s="1019"/>
      <c r="E30" s="1019"/>
      <c r="F30" s="1019"/>
      <c r="G30" s="1019"/>
      <c r="H30" s="1019"/>
      <c r="I30" s="1019"/>
      <c r="J30" s="1019"/>
      <c r="K30" s="1019"/>
      <c r="L30" s="1019"/>
      <c r="M30" s="1019"/>
      <c r="N30" s="1019"/>
      <c r="O30" s="1019"/>
      <c r="P30" s="1019"/>
      <c r="Q30" s="1019"/>
      <c r="R30" s="1019"/>
      <c r="S30" s="1075"/>
      <c r="T30" s="1075"/>
      <c r="U30" s="1075"/>
      <c r="V30" s="1075"/>
      <c r="W30" s="1075"/>
      <c r="X30" s="1075"/>
      <c r="Y30" s="1075"/>
      <c r="Z30" s="1075"/>
      <c r="AA30" s="1075"/>
      <c r="AB30" s="1075"/>
      <c r="AC30" s="1075"/>
      <c r="AD30" s="1075"/>
      <c r="AE30" s="1075"/>
      <c r="AF30" s="511"/>
      <c r="AG30" s="633">
        <f>SUM(AG8:AG28)</f>
        <v>1</v>
      </c>
      <c r="AH30" s="632"/>
      <c r="AI30" s="623"/>
      <c r="AJ30" s="618"/>
      <c r="AK30" s="618"/>
      <c r="AL30" s="477"/>
      <c r="AM30" s="477"/>
      <c r="AN30" s="477"/>
      <c r="AO30" s="477"/>
      <c r="AP30" s="477"/>
      <c r="AQ30" s="609"/>
      <c r="AR30" s="477"/>
      <c r="AS30" s="608"/>
      <c r="AT30" s="608"/>
      <c r="AU30" s="608"/>
      <c r="AV30" s="608"/>
      <c r="AW30" s="477"/>
      <c r="AX30" s="477"/>
      <c r="AY30" s="477"/>
      <c r="AZ30" s="477"/>
      <c r="BA30" s="477"/>
      <c r="BB30" s="477"/>
      <c r="BC30" s="477"/>
      <c r="BD30" s="477"/>
      <c r="BE30" s="477"/>
      <c r="BF30" s="477"/>
      <c r="BG30" s="477"/>
      <c r="BH30" s="477"/>
      <c r="BI30" s="477"/>
      <c r="BJ30" s="611"/>
      <c r="BK30" s="611"/>
      <c r="BL30" s="611"/>
      <c r="BM30" s="611"/>
      <c r="BN30" s="611"/>
      <c r="BO30" s="477"/>
      <c r="BP30" s="477"/>
      <c r="BQ30" s="477"/>
      <c r="BR30" s="477"/>
      <c r="BS30" s="477"/>
    </row>
    <row r="31" spans="1:71" ht="7.5" customHeight="1" x14ac:dyDescent="0.25">
      <c r="B31" s="9"/>
      <c r="C31" s="6"/>
      <c r="D31" s="13"/>
      <c r="E31" s="13"/>
      <c r="F31" s="13"/>
      <c r="G31" s="13"/>
      <c r="H31" s="13"/>
      <c r="I31" s="13"/>
      <c r="J31" s="13"/>
      <c r="K31" s="13"/>
      <c r="L31" s="13"/>
      <c r="M31" s="13"/>
      <c r="N31" s="13"/>
      <c r="O31" s="13"/>
      <c r="P31" s="13"/>
      <c r="Q31" s="13"/>
      <c r="R31" s="13"/>
      <c r="S31" s="12"/>
      <c r="T31" s="12"/>
      <c r="U31" s="12"/>
      <c r="V31" s="12"/>
      <c r="W31" s="12"/>
      <c r="X31" s="12"/>
      <c r="Y31" s="12"/>
      <c r="Z31" s="12"/>
      <c r="AA31" s="12"/>
      <c r="AB31" s="12"/>
      <c r="AC31" s="12"/>
      <c r="AD31" s="12"/>
      <c r="AE31" s="12"/>
      <c r="AF31" s="15"/>
      <c r="AG31" s="618"/>
      <c r="AH31" s="618"/>
      <c r="AI31" s="618"/>
      <c r="AJ31" s="618"/>
      <c r="AK31" s="618"/>
      <c r="AL31" s="477"/>
      <c r="AM31" s="477"/>
      <c r="AN31" s="477"/>
      <c r="AO31" s="477"/>
      <c r="AP31" s="477"/>
      <c r="AQ31" s="609"/>
      <c r="AR31" s="477"/>
      <c r="AS31" s="608"/>
      <c r="AT31" s="608"/>
      <c r="AU31" s="608"/>
      <c r="AV31" s="608"/>
      <c r="AW31" s="477"/>
      <c r="AX31" s="477"/>
      <c r="AY31" s="477"/>
      <c r="AZ31" s="477"/>
      <c r="BA31" s="477"/>
      <c r="BB31" s="477"/>
      <c r="BC31" s="477"/>
      <c r="BD31" s="477"/>
      <c r="BE31" s="477"/>
      <c r="BF31" s="477"/>
      <c r="BG31" s="477"/>
      <c r="BH31" s="477"/>
      <c r="BI31" s="477"/>
      <c r="BJ31" s="611"/>
      <c r="BK31" s="611"/>
      <c r="BL31" s="611"/>
      <c r="BM31" s="611"/>
      <c r="BN31" s="611"/>
      <c r="BO31" s="477"/>
      <c r="BP31" s="477"/>
      <c r="BQ31" s="477"/>
      <c r="BR31" s="477"/>
      <c r="BS31" s="477"/>
    </row>
    <row r="32" spans="1:71" ht="16.5" x14ac:dyDescent="0.25">
      <c r="B32" s="9"/>
      <c r="C32" s="6" t="s">
        <v>352</v>
      </c>
      <c r="D32" s="978" t="s">
        <v>375</v>
      </c>
      <c r="E32" s="979"/>
      <c r="F32" s="979"/>
      <c r="G32" s="979"/>
      <c r="H32" s="979"/>
      <c r="I32" s="979"/>
      <c r="J32" s="979"/>
      <c r="K32" s="979"/>
      <c r="L32" s="979"/>
      <c r="M32" s="979"/>
      <c r="N32" s="979"/>
      <c r="O32" s="979"/>
      <c r="P32" s="979"/>
      <c r="Q32" s="979"/>
      <c r="R32" s="980"/>
      <c r="S32" s="998"/>
      <c r="T32" s="999"/>
      <c r="U32" s="999"/>
      <c r="V32" s="999"/>
      <c r="W32" s="999"/>
      <c r="X32" s="999"/>
      <c r="Y32" s="999"/>
      <c r="Z32" s="999"/>
      <c r="AA32" s="999"/>
      <c r="AB32" s="999"/>
      <c r="AC32" s="999"/>
      <c r="AD32" s="999"/>
      <c r="AE32" s="1000"/>
      <c r="AF32" s="766" t="s">
        <v>148</v>
      </c>
      <c r="AG32" s="767"/>
      <c r="AH32" s="767"/>
      <c r="AI32" s="767"/>
      <c r="AJ32" s="767"/>
      <c r="AK32" s="768"/>
      <c r="AL32" s="635">
        <f>IF(ISBLANK(S32),0,1)</f>
        <v>0</v>
      </c>
      <c r="AM32" s="478"/>
      <c r="AN32" s="478"/>
      <c r="AO32" s="478"/>
      <c r="AP32" s="477"/>
      <c r="AQ32" s="609"/>
      <c r="AR32" s="477"/>
      <c r="AS32" s="608"/>
      <c r="AT32" s="608"/>
      <c r="AU32" s="608"/>
      <c r="AV32" s="608"/>
      <c r="AW32" s="477"/>
      <c r="AX32" s="477"/>
      <c r="AY32" s="477"/>
      <c r="AZ32" s="477"/>
      <c r="BA32" s="477"/>
      <c r="BB32" s="477"/>
      <c r="BC32" s="477"/>
      <c r="BD32" s="477"/>
      <c r="BE32" s="477"/>
      <c r="BF32" s="477"/>
      <c r="BG32" s="477"/>
      <c r="BH32" s="477"/>
      <c r="BI32" s="477"/>
      <c r="BJ32" s="611"/>
      <c r="BK32" s="611"/>
      <c r="BL32" s="611"/>
      <c r="BM32" s="611"/>
      <c r="BN32" s="611"/>
      <c r="BO32" s="477"/>
      <c r="BP32" s="477"/>
      <c r="BQ32" s="477"/>
      <c r="BR32" s="477"/>
      <c r="BS32" s="477"/>
    </row>
    <row r="33" spans="2:100" ht="7.5" customHeight="1" x14ac:dyDescent="0.25">
      <c r="B33" s="9"/>
      <c r="C33" s="6"/>
      <c r="D33" s="13"/>
      <c r="E33" s="13"/>
      <c r="F33" s="13"/>
      <c r="G33" s="13"/>
      <c r="H33" s="13"/>
      <c r="I33" s="13"/>
      <c r="J33" s="13"/>
      <c r="K33" s="13"/>
      <c r="L33" s="13"/>
      <c r="M33" s="13"/>
      <c r="N33" s="13"/>
      <c r="O33" s="13"/>
      <c r="P33" s="13"/>
      <c r="Q33" s="13"/>
      <c r="R33" s="13"/>
      <c r="S33" s="12"/>
      <c r="T33" s="12"/>
      <c r="U33" s="12"/>
      <c r="V33" s="12"/>
      <c r="W33" s="12"/>
      <c r="X33" s="12"/>
      <c r="Y33" s="12"/>
      <c r="Z33" s="12"/>
      <c r="AA33" s="12"/>
      <c r="AB33" s="12"/>
      <c r="AC33" s="12"/>
      <c r="AD33" s="12"/>
      <c r="AE33" s="12"/>
      <c r="AK33" s="15"/>
      <c r="AL33" s="451"/>
      <c r="AM33" s="478"/>
      <c r="AN33" s="478"/>
      <c r="AO33" s="478"/>
      <c r="AP33" s="477"/>
      <c r="AQ33" s="609"/>
      <c r="AR33" s="477"/>
      <c r="AS33" s="608"/>
      <c r="AT33" s="608"/>
      <c r="AU33" s="608"/>
      <c r="AV33" s="608"/>
      <c r="AW33" s="477"/>
      <c r="AX33" s="477"/>
      <c r="AY33" s="477"/>
      <c r="AZ33" s="477"/>
      <c r="BA33" s="477"/>
      <c r="BB33" s="477"/>
      <c r="BC33" s="477"/>
      <c r="BD33" s="477"/>
      <c r="BE33" s="477"/>
      <c r="BF33" s="477"/>
      <c r="BG33" s="477"/>
      <c r="BH33" s="477"/>
      <c r="BI33" s="477"/>
      <c r="BJ33" s="611"/>
      <c r="BK33" s="611"/>
      <c r="BL33" s="611"/>
      <c r="BM33" s="611"/>
      <c r="BN33" s="611"/>
      <c r="BO33" s="477"/>
      <c r="BP33" s="477"/>
      <c r="BQ33" s="477"/>
      <c r="BR33" s="477"/>
      <c r="BS33" s="477"/>
    </row>
    <row r="34" spans="2:100" ht="16.5" x14ac:dyDescent="0.25">
      <c r="C34" s="6"/>
      <c r="D34" s="1019"/>
      <c r="E34" s="1019"/>
      <c r="F34" s="1019"/>
      <c r="G34" s="1019"/>
      <c r="H34" s="1019"/>
      <c r="I34" s="1019"/>
      <c r="J34" s="1019"/>
      <c r="K34" s="1019"/>
      <c r="L34" s="1019"/>
      <c r="M34" s="1019"/>
      <c r="N34" s="1019"/>
      <c r="O34" s="1019"/>
      <c r="P34" s="1019"/>
      <c r="Q34" s="1019"/>
      <c r="R34" s="1019"/>
      <c r="S34" s="1075"/>
      <c r="T34" s="1075"/>
      <c r="U34" s="1075"/>
      <c r="V34" s="1075"/>
      <c r="W34" s="1075"/>
      <c r="X34" s="1075"/>
      <c r="Y34" s="1075"/>
      <c r="Z34" s="1075"/>
      <c r="AA34" s="1075"/>
      <c r="AB34" s="1075"/>
      <c r="AC34" s="1075"/>
      <c r="AD34" s="1075"/>
      <c r="AE34" s="1075"/>
      <c r="AF34" s="1011"/>
      <c r="AG34" s="1011"/>
      <c r="AH34" s="1011"/>
      <c r="AI34" s="1011"/>
      <c r="AJ34" s="1011"/>
      <c r="AK34" s="1011"/>
      <c r="AL34" s="538"/>
      <c r="AM34" s="478"/>
      <c r="AN34" s="478"/>
      <c r="AO34" s="478"/>
      <c r="AP34" s="477"/>
      <c r="AQ34" s="609"/>
      <c r="AR34" s="477"/>
      <c r="AS34" s="608"/>
      <c r="AT34" s="608"/>
      <c r="AU34" s="608"/>
      <c r="AV34" s="608"/>
      <c r="AW34" s="477"/>
      <c r="AX34" s="477"/>
      <c r="AY34" s="477"/>
      <c r="AZ34" s="477"/>
      <c r="BA34" s="477"/>
      <c r="BB34" s="477"/>
      <c r="BC34" s="477"/>
      <c r="BD34" s="477"/>
      <c r="BE34" s="477"/>
      <c r="BF34" s="477"/>
      <c r="BG34" s="477"/>
      <c r="BH34" s="477"/>
      <c r="BI34" s="477"/>
      <c r="BJ34" s="611"/>
      <c r="BK34" s="611"/>
      <c r="BL34" s="611"/>
      <c r="BM34" s="611"/>
      <c r="BN34" s="611"/>
      <c r="BO34" s="477"/>
      <c r="BP34" s="477"/>
      <c r="BQ34" s="477"/>
      <c r="BR34" s="477"/>
      <c r="BS34" s="477"/>
    </row>
    <row r="35" spans="2:100" ht="7.5" customHeight="1" x14ac:dyDescent="0.25">
      <c r="C35" s="13"/>
      <c r="D35" s="13"/>
      <c r="E35" s="13"/>
      <c r="F35" s="13"/>
      <c r="G35" s="13"/>
      <c r="H35" s="13"/>
      <c r="I35" s="13"/>
      <c r="J35" s="13"/>
      <c r="K35" s="13"/>
      <c r="L35" s="13"/>
      <c r="M35" s="13"/>
      <c r="N35" s="13"/>
      <c r="O35" s="13"/>
      <c r="P35" s="13"/>
      <c r="Q35" s="13"/>
      <c r="R35" s="13"/>
      <c r="S35" s="12"/>
      <c r="T35" s="12"/>
      <c r="U35" s="12"/>
      <c r="V35" s="12"/>
      <c r="W35" s="12"/>
      <c r="X35" s="12"/>
      <c r="Y35" s="12"/>
      <c r="Z35" s="12"/>
      <c r="AA35" s="12"/>
      <c r="AB35" s="12"/>
      <c r="AC35" s="12"/>
      <c r="AD35" s="12"/>
      <c r="AE35" s="12"/>
      <c r="AF35" s="10"/>
      <c r="AG35" s="541"/>
      <c r="AH35" s="10"/>
      <c r="AK35" s="15"/>
      <c r="AL35" s="538"/>
      <c r="AM35" s="478"/>
      <c r="AN35" s="478"/>
      <c r="AO35" s="478"/>
      <c r="AP35" s="477"/>
      <c r="AQ35" s="609"/>
      <c r="AR35" s="477"/>
      <c r="AS35" s="608"/>
      <c r="AT35" s="608"/>
      <c r="AU35" s="608"/>
      <c r="AV35" s="608"/>
      <c r="AW35" s="477"/>
      <c r="AX35" s="477"/>
      <c r="AY35" s="477"/>
      <c r="AZ35" s="477"/>
      <c r="BA35" s="477"/>
      <c r="BB35" s="477"/>
      <c r="BC35" s="477"/>
      <c r="BD35" s="477"/>
      <c r="BE35" s="477"/>
      <c r="BF35" s="477"/>
      <c r="BG35" s="477"/>
      <c r="BH35" s="477"/>
      <c r="BI35" s="477"/>
      <c r="BJ35" s="477"/>
      <c r="BK35" s="477"/>
      <c r="BL35" s="477"/>
      <c r="BM35" s="477"/>
      <c r="BN35" s="477"/>
      <c r="BO35" s="477"/>
      <c r="BP35" s="477"/>
      <c r="BQ35" s="477"/>
      <c r="BR35" s="477"/>
      <c r="BS35" s="477"/>
    </row>
    <row r="36" spans="2:100" ht="16.5" x14ac:dyDescent="0.25">
      <c r="C36" s="6" t="s">
        <v>353</v>
      </c>
      <c r="D36" s="978" t="s">
        <v>324</v>
      </c>
      <c r="E36" s="979"/>
      <c r="F36" s="979"/>
      <c r="G36" s="979"/>
      <c r="H36" s="979"/>
      <c r="I36" s="979"/>
      <c r="J36" s="979"/>
      <c r="K36" s="979"/>
      <c r="L36" s="979"/>
      <c r="M36" s="979"/>
      <c r="N36" s="979"/>
      <c r="O36" s="979"/>
      <c r="P36" s="979"/>
      <c r="Q36" s="979"/>
      <c r="R36" s="980"/>
      <c r="S36" s="1060"/>
      <c r="T36" s="1061"/>
      <c r="U36" s="1061"/>
      <c r="V36" s="1061"/>
      <c r="W36" s="1061"/>
      <c r="X36" s="1061"/>
      <c r="Y36" s="1061"/>
      <c r="Z36" s="1061"/>
      <c r="AA36" s="1061"/>
      <c r="AB36" s="1061"/>
      <c r="AC36" s="1061"/>
      <c r="AD36" s="1061"/>
      <c r="AE36" s="1062"/>
      <c r="AF36" s="766" t="s">
        <v>148</v>
      </c>
      <c r="AG36" s="767"/>
      <c r="AH36" s="767"/>
      <c r="AI36" s="767"/>
      <c r="AJ36" s="767"/>
      <c r="AK36" s="768"/>
      <c r="AL36" s="538">
        <f>IF(ISBLANK(S36),0,1)</f>
        <v>0</v>
      </c>
      <c r="AM36" s="478"/>
      <c r="AN36" s="478"/>
      <c r="AO36" s="478"/>
      <c r="AP36" s="477"/>
      <c r="AQ36" s="609"/>
      <c r="AR36" s="477"/>
      <c r="AS36" s="608"/>
      <c r="AT36" s="608"/>
      <c r="AU36" s="615"/>
      <c r="AV36" s="615"/>
      <c r="AW36" s="616"/>
      <c r="AX36" s="616"/>
      <c r="AY36" s="616"/>
      <c r="AZ36" s="616"/>
      <c r="BA36" s="616"/>
      <c r="BB36" s="477"/>
      <c r="BC36" s="477"/>
      <c r="BD36" s="477"/>
      <c r="BE36" s="477"/>
      <c r="BF36" s="477"/>
      <c r="BG36" s="477"/>
      <c r="BH36" s="477"/>
      <c r="BI36" s="477"/>
      <c r="BJ36" s="477"/>
      <c r="BK36" s="477"/>
      <c r="BL36" s="477"/>
      <c r="BM36" s="477"/>
      <c r="BN36" s="477"/>
      <c r="BO36" s="477"/>
      <c r="BP36" s="477"/>
      <c r="BQ36" s="477"/>
      <c r="BR36" s="477"/>
      <c r="BS36" s="477"/>
    </row>
    <row r="37" spans="2:100" ht="7.5" customHeight="1" x14ac:dyDescent="0.25">
      <c r="C37" s="6"/>
      <c r="D37" s="13"/>
      <c r="E37" s="13"/>
      <c r="F37" s="13"/>
      <c r="G37" s="13"/>
      <c r="H37" s="13"/>
      <c r="I37" s="13"/>
      <c r="J37" s="13"/>
      <c r="K37" s="13"/>
      <c r="L37" s="13"/>
      <c r="M37" s="13"/>
      <c r="N37" s="13"/>
      <c r="O37" s="13"/>
      <c r="P37" s="13"/>
      <c r="Q37" s="13"/>
      <c r="R37" s="13"/>
      <c r="S37" s="12"/>
      <c r="T37" s="12"/>
      <c r="U37" s="12"/>
      <c r="V37" s="12"/>
      <c r="W37" s="12"/>
      <c r="X37" s="12"/>
      <c r="Y37" s="12"/>
      <c r="Z37" s="12"/>
      <c r="AA37" s="12"/>
      <c r="AB37" s="12"/>
      <c r="AC37" s="12"/>
      <c r="AD37" s="12"/>
      <c r="AE37" s="12"/>
      <c r="AK37" s="15"/>
      <c r="AL37" s="538"/>
      <c r="AM37" s="478"/>
      <c r="AN37" s="478"/>
      <c r="AO37" s="478"/>
      <c r="AP37" s="477"/>
      <c r="AQ37" s="609"/>
      <c r="AR37" s="477"/>
      <c r="AS37" s="608"/>
      <c r="AT37" s="608"/>
      <c r="AU37" s="615"/>
      <c r="AV37" s="615"/>
      <c r="AW37" s="616"/>
      <c r="AX37" s="616"/>
      <c r="AY37" s="616"/>
      <c r="AZ37" s="616"/>
      <c r="BA37" s="616"/>
      <c r="BB37" s="477"/>
      <c r="BC37" s="477"/>
      <c r="BD37" s="477"/>
      <c r="BE37" s="477"/>
      <c r="BF37" s="477"/>
      <c r="BG37" s="477"/>
      <c r="BH37" s="477"/>
      <c r="BI37" s="477"/>
      <c r="BJ37" s="477"/>
      <c r="BK37" s="477"/>
      <c r="BL37" s="477"/>
      <c r="BM37" s="477"/>
      <c r="BN37" s="477"/>
      <c r="BO37" s="477"/>
      <c r="BP37" s="477"/>
      <c r="BQ37" s="477"/>
      <c r="BR37" s="477"/>
      <c r="BS37" s="477"/>
    </row>
    <row r="38" spans="2:100" ht="16.5" x14ac:dyDescent="0.25">
      <c r="C38" s="6" t="s">
        <v>354</v>
      </c>
      <c r="D38" s="978" t="s">
        <v>321</v>
      </c>
      <c r="E38" s="979"/>
      <c r="F38" s="979"/>
      <c r="G38" s="979"/>
      <c r="H38" s="979"/>
      <c r="I38" s="979"/>
      <c r="J38" s="979"/>
      <c r="K38" s="979"/>
      <c r="L38" s="979"/>
      <c r="M38" s="979"/>
      <c r="N38" s="979"/>
      <c r="O38" s="979"/>
      <c r="P38" s="979"/>
      <c r="Q38" s="979"/>
      <c r="R38" s="980"/>
      <c r="S38" s="1031"/>
      <c r="T38" s="1032"/>
      <c r="U38" s="1032"/>
      <c r="V38" s="1032"/>
      <c r="W38" s="1032"/>
      <c r="X38" s="1032"/>
      <c r="Y38" s="1032"/>
      <c r="Z38" s="1032"/>
      <c r="AA38" s="1032"/>
      <c r="AB38" s="1032"/>
      <c r="AC38" s="1032"/>
      <c r="AD38" s="1032"/>
      <c r="AE38" s="1033"/>
      <c r="AF38" s="766" t="s">
        <v>148</v>
      </c>
      <c r="AG38" s="767"/>
      <c r="AH38" s="767"/>
      <c r="AI38" s="767"/>
      <c r="AJ38" s="767"/>
      <c r="AK38" s="768"/>
      <c r="AL38" s="538">
        <f>IF(ISBLANK(S38),0,1)</f>
        <v>0</v>
      </c>
      <c r="AM38" s="478"/>
      <c r="AN38" s="478"/>
      <c r="AO38" s="478"/>
      <c r="AP38" s="477"/>
      <c r="AQ38" s="609"/>
      <c r="AR38" s="477"/>
      <c r="AS38" s="608"/>
      <c r="AT38" s="608"/>
      <c r="AU38" s="615"/>
      <c r="AV38" s="615"/>
      <c r="AW38" s="616"/>
      <c r="AX38" s="616"/>
      <c r="AY38" s="616"/>
      <c r="AZ38" s="616"/>
      <c r="BA38" s="616"/>
      <c r="BB38" s="477"/>
      <c r="BC38" s="477"/>
      <c r="BD38" s="477"/>
      <c r="BE38" s="477"/>
      <c r="BF38" s="477"/>
      <c r="BG38" s="477"/>
      <c r="BH38" s="477"/>
      <c r="BI38" s="477"/>
      <c r="BJ38" s="477"/>
      <c r="BK38" s="477"/>
      <c r="BL38" s="477"/>
      <c r="BM38" s="477"/>
      <c r="BN38" s="477"/>
      <c r="BO38" s="477"/>
      <c r="BP38" s="477"/>
      <c r="BQ38" s="477"/>
      <c r="BR38" s="477"/>
      <c r="BS38" s="477"/>
    </row>
    <row r="39" spans="2:100" ht="7.5" customHeight="1" x14ac:dyDescent="0.25">
      <c r="C39" s="6"/>
      <c r="D39" s="13"/>
      <c r="E39" s="13"/>
      <c r="F39" s="13"/>
      <c r="G39" s="13"/>
      <c r="H39" s="13"/>
      <c r="I39" s="13"/>
      <c r="J39" s="13"/>
      <c r="K39" s="13"/>
      <c r="L39" s="13"/>
      <c r="M39" s="13"/>
      <c r="N39" s="13"/>
      <c r="O39" s="13"/>
      <c r="P39" s="13"/>
      <c r="Q39" s="13"/>
      <c r="R39" s="13"/>
      <c r="S39" s="12"/>
      <c r="T39" s="12"/>
      <c r="U39" s="12"/>
      <c r="V39" s="12"/>
      <c r="W39" s="12"/>
      <c r="X39" s="12"/>
      <c r="Y39" s="12"/>
      <c r="Z39" s="12"/>
      <c r="AA39" s="12"/>
      <c r="AB39" s="12"/>
      <c r="AC39" s="12"/>
      <c r="AD39" s="12"/>
      <c r="AE39" s="12"/>
      <c r="AG39" s="516"/>
      <c r="AH39" s="16"/>
      <c r="AI39" s="16"/>
      <c r="AJ39" s="16"/>
      <c r="AK39" s="512"/>
      <c r="AL39" s="538"/>
      <c r="AM39" s="478"/>
      <c r="AN39" s="478"/>
      <c r="AO39" s="478"/>
      <c r="AP39" s="477"/>
      <c r="AQ39" s="609"/>
      <c r="AR39" s="477"/>
      <c r="AS39" s="608"/>
      <c r="AT39" s="608"/>
      <c r="AU39" s="615"/>
      <c r="AV39" s="615"/>
      <c r="AW39" s="616"/>
      <c r="AX39" s="616"/>
      <c r="AY39" s="616"/>
      <c r="AZ39" s="616"/>
      <c r="BA39" s="616"/>
      <c r="BB39" s="477"/>
      <c r="BC39" s="477"/>
      <c r="BD39" s="477"/>
      <c r="BE39" s="477"/>
      <c r="BF39" s="477"/>
      <c r="BG39" s="477"/>
      <c r="BH39" s="477"/>
      <c r="BI39" s="477"/>
      <c r="BJ39" s="477"/>
      <c r="BK39" s="477"/>
      <c r="BL39" s="477"/>
      <c r="BM39" s="477"/>
      <c r="BN39" s="477"/>
      <c r="BO39" s="477"/>
      <c r="BP39" s="477"/>
      <c r="BQ39" s="477"/>
      <c r="BR39" s="477"/>
      <c r="BS39" s="477"/>
    </row>
    <row r="40" spans="2:100" ht="16.5" x14ac:dyDescent="0.25">
      <c r="C40" s="6" t="s">
        <v>355</v>
      </c>
      <c r="D40" s="978" t="s">
        <v>322</v>
      </c>
      <c r="E40" s="979"/>
      <c r="F40" s="979"/>
      <c r="G40" s="979"/>
      <c r="H40" s="979"/>
      <c r="I40" s="979"/>
      <c r="J40" s="979"/>
      <c r="K40" s="979"/>
      <c r="L40" s="979"/>
      <c r="M40" s="979"/>
      <c r="N40" s="979"/>
      <c r="O40" s="979"/>
      <c r="P40" s="979"/>
      <c r="Q40" s="979"/>
      <c r="R40" s="980"/>
      <c r="S40" s="1031"/>
      <c r="T40" s="1032"/>
      <c r="U40" s="1032"/>
      <c r="V40" s="1032"/>
      <c r="W40" s="1032"/>
      <c r="X40" s="1032"/>
      <c r="Y40" s="1032"/>
      <c r="Z40" s="1032"/>
      <c r="AA40" s="1032"/>
      <c r="AB40" s="1032"/>
      <c r="AC40" s="1032"/>
      <c r="AD40" s="1032"/>
      <c r="AE40" s="1033"/>
      <c r="AF40" s="1012" t="s">
        <v>148</v>
      </c>
      <c r="AG40" s="1013"/>
      <c r="AH40" s="1013"/>
      <c r="AI40" s="1013"/>
      <c r="AJ40" s="1013"/>
      <c r="AK40" s="1014"/>
      <c r="AL40" s="538">
        <f>IF(ISBLANK(S40),0,1)</f>
        <v>0</v>
      </c>
      <c r="AM40" s="478"/>
      <c r="AN40" s="478"/>
      <c r="AO40" s="478"/>
      <c r="AP40" s="477"/>
      <c r="AQ40" s="477"/>
      <c r="AR40" s="477"/>
      <c r="AS40" s="608"/>
      <c r="AT40" s="608"/>
      <c r="AU40" s="615"/>
      <c r="AV40" s="615"/>
      <c r="AW40" s="616"/>
      <c r="AX40" s="616"/>
      <c r="AY40" s="616"/>
      <c r="AZ40" s="616"/>
      <c r="BA40" s="616"/>
      <c r="BB40" s="477"/>
      <c r="BC40" s="477"/>
      <c r="BD40" s="477"/>
      <c r="BE40" s="477"/>
      <c r="BF40" s="477"/>
      <c r="BG40" s="477"/>
      <c r="BH40" s="477"/>
      <c r="BI40" s="477"/>
      <c r="BJ40" s="477"/>
      <c r="BK40" s="477"/>
      <c r="BL40" s="477"/>
      <c r="BM40" s="477"/>
      <c r="BN40" s="477"/>
      <c r="BO40" s="477"/>
      <c r="BP40" s="477"/>
      <c r="BQ40" s="477"/>
      <c r="BR40" s="477"/>
      <c r="BS40" s="477"/>
    </row>
    <row r="41" spans="2:100" x14ac:dyDescent="0.2">
      <c r="C41" s="478"/>
      <c r="D41" s="478"/>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478"/>
      <c r="AJ41" s="478"/>
      <c r="AK41" s="478"/>
      <c r="AL41" s="478"/>
      <c r="AM41" s="478"/>
      <c r="AN41" s="478"/>
      <c r="AO41" s="478"/>
      <c r="AP41" s="477"/>
      <c r="AQ41" s="477"/>
      <c r="AR41" s="477"/>
      <c r="AS41" s="608"/>
      <c r="AT41" s="608"/>
      <c r="AU41" s="615"/>
      <c r="AV41" s="615"/>
      <c r="AW41" s="616"/>
      <c r="AX41" s="616"/>
      <c r="AY41" s="616"/>
      <c r="AZ41" s="616"/>
      <c r="BA41" s="616"/>
      <c r="BB41" s="477"/>
      <c r="BC41" s="477"/>
      <c r="BD41" s="477"/>
      <c r="BE41" s="477"/>
      <c r="BF41" s="477"/>
      <c r="BG41" s="477"/>
      <c r="BH41" s="477"/>
      <c r="BI41" s="477"/>
      <c r="BJ41" s="477"/>
      <c r="BK41" s="477"/>
      <c r="BL41" s="477"/>
      <c r="BM41" s="477"/>
      <c r="BN41" s="477"/>
      <c r="BO41" s="477"/>
      <c r="BP41" s="477"/>
      <c r="BQ41" s="477"/>
      <c r="BR41" s="477"/>
      <c r="BS41" s="477"/>
    </row>
    <row r="42" spans="2:100" ht="16.5" hidden="1" x14ac:dyDescent="0.25">
      <c r="C42" s="639" t="s">
        <v>356</v>
      </c>
      <c r="D42" s="1109" t="s">
        <v>332</v>
      </c>
      <c r="E42" s="979"/>
      <c r="F42" s="979"/>
      <c r="G42" s="979"/>
      <c r="H42" s="979"/>
      <c r="I42" s="979"/>
      <c r="J42" s="979"/>
      <c r="K42" s="979"/>
      <c r="L42" s="979"/>
      <c r="M42" s="979"/>
      <c r="N42" s="979"/>
      <c r="O42" s="979"/>
      <c r="P42" s="979"/>
      <c r="Q42" s="979"/>
      <c r="R42" s="980"/>
      <c r="S42" s="1031" t="s">
        <v>335</v>
      </c>
      <c r="T42" s="1032"/>
      <c r="U42" s="1032"/>
      <c r="V42" s="1032"/>
      <c r="W42" s="1032"/>
      <c r="X42" s="1032"/>
      <c r="Y42" s="1032"/>
      <c r="Z42" s="1032"/>
      <c r="AA42" s="1032"/>
      <c r="AB42" s="1032"/>
      <c r="AC42" s="1032"/>
      <c r="AD42" s="1032"/>
      <c r="AE42" s="1033"/>
      <c r="AF42" s="1012" t="s">
        <v>357</v>
      </c>
      <c r="AG42" s="1013"/>
      <c r="AH42" s="1013"/>
      <c r="AI42" s="1013"/>
      <c r="AJ42" s="1013"/>
      <c r="AK42" s="1014"/>
      <c r="AL42" s="538"/>
      <c r="AM42" s="478"/>
      <c r="AN42" s="478"/>
      <c r="AO42" s="478"/>
      <c r="AP42" s="477"/>
      <c r="AQ42" s="477"/>
      <c r="AR42" s="477"/>
      <c r="AS42" s="608"/>
      <c r="AT42" s="608"/>
      <c r="AU42" s="615"/>
      <c r="AV42" s="615"/>
      <c r="AW42" s="616"/>
      <c r="AX42" s="616"/>
      <c r="AY42" s="616"/>
      <c r="AZ42" s="616"/>
      <c r="BA42" s="616"/>
      <c r="BB42" s="477"/>
      <c r="BC42" s="477"/>
      <c r="BD42" s="477"/>
      <c r="BE42" s="477"/>
      <c r="BF42" s="477"/>
      <c r="BG42" s="477"/>
      <c r="BH42" s="477"/>
      <c r="BI42" s="477"/>
      <c r="BJ42" s="477"/>
      <c r="BK42" s="477"/>
      <c r="BL42" s="477"/>
      <c r="BM42" s="477"/>
      <c r="BN42" s="477"/>
      <c r="BO42" s="477"/>
      <c r="BP42" s="477"/>
      <c r="BQ42" s="477"/>
      <c r="BR42" s="477"/>
      <c r="BS42" s="477"/>
    </row>
    <row r="43" spans="2:100" ht="15.75" customHeight="1" x14ac:dyDescent="0.25">
      <c r="C43" s="13"/>
      <c r="D43" s="13"/>
      <c r="E43" s="13"/>
      <c r="F43" s="13"/>
      <c r="G43" s="13"/>
      <c r="H43" s="13"/>
      <c r="I43" s="13"/>
      <c r="J43" s="13"/>
      <c r="K43" s="13"/>
      <c r="L43" s="13"/>
      <c r="M43" s="13"/>
      <c r="N43" s="13"/>
      <c r="O43" s="13"/>
      <c r="P43" s="13"/>
      <c r="Q43" s="13"/>
      <c r="R43" s="13"/>
      <c r="S43" s="12"/>
      <c r="T43" s="12"/>
      <c r="U43" s="12"/>
      <c r="V43" s="12"/>
      <c r="W43" s="12"/>
      <c r="X43" s="12"/>
      <c r="Y43" s="12"/>
      <c r="Z43" s="12"/>
      <c r="AA43" s="12"/>
      <c r="AB43" s="12"/>
      <c r="AC43" s="12"/>
      <c r="AD43" s="12"/>
      <c r="AE43" s="12"/>
      <c r="AF43" s="16"/>
      <c r="AG43" s="516"/>
      <c r="AH43" s="16"/>
      <c r="AI43" s="513"/>
      <c r="AJ43" s="513"/>
      <c r="AK43" s="514"/>
      <c r="AL43" s="477"/>
      <c r="AM43" s="477"/>
      <c r="AN43" s="617"/>
      <c r="AO43" s="617"/>
      <c r="AP43" s="617"/>
      <c r="AQ43" s="617"/>
      <c r="AR43" s="477"/>
      <c r="AS43" s="608"/>
      <c r="AT43" s="608"/>
      <c r="AU43" s="608"/>
      <c r="AV43" s="608"/>
      <c r="AW43" s="477"/>
      <c r="AX43" s="477"/>
      <c r="AY43" s="477"/>
      <c r="AZ43" s="477"/>
      <c r="BA43" s="477"/>
      <c r="BB43" s="477"/>
      <c r="BC43" s="477"/>
      <c r="BD43" s="477"/>
      <c r="BE43" s="477"/>
      <c r="BF43" s="477"/>
      <c r="BG43" s="477"/>
      <c r="BH43" s="477"/>
      <c r="BI43" s="477"/>
      <c r="BJ43" s="477"/>
      <c r="BK43" s="477"/>
      <c r="BL43" s="477"/>
      <c r="BM43" s="477"/>
      <c r="BN43" s="477"/>
      <c r="BO43" s="477"/>
      <c r="BP43" s="477"/>
      <c r="BQ43" s="477"/>
      <c r="BR43" s="477"/>
      <c r="BS43" s="477"/>
    </row>
    <row r="44" spans="2:100" ht="16.5" x14ac:dyDescent="0.25">
      <c r="B44" s="9"/>
      <c r="C44" s="6"/>
      <c r="D44" s="453" t="s">
        <v>138</v>
      </c>
      <c r="E44" s="18"/>
      <c r="F44" s="18"/>
      <c r="G44" s="18"/>
      <c r="H44" s="18"/>
      <c r="I44" s="18"/>
      <c r="J44" s="18"/>
      <c r="K44" s="18"/>
      <c r="L44" s="18"/>
      <c r="M44" s="18"/>
      <c r="N44" s="18"/>
      <c r="O44" s="18"/>
      <c r="P44" s="18"/>
      <c r="Q44" s="18"/>
      <c r="R44" s="19"/>
      <c r="S44" s="1063" t="s">
        <v>328</v>
      </c>
      <c r="T44" s="1063"/>
      <c r="U44" s="1063"/>
      <c r="V44" s="1063"/>
      <c r="W44" s="1063"/>
      <c r="X44" s="1063"/>
      <c r="Y44" s="1063"/>
      <c r="Z44" s="1063"/>
      <c r="AA44" s="1063"/>
      <c r="AB44" s="1063"/>
      <c r="AC44" s="1063"/>
      <c r="AD44" s="1063"/>
      <c r="AE44" s="1063"/>
      <c r="AF44" s="1063"/>
      <c r="AG44" s="1063"/>
      <c r="AH44" s="1063"/>
      <c r="AI44" s="1063"/>
      <c r="AJ44" s="1063"/>
      <c r="AK44" s="1064"/>
      <c r="AL44" s="478"/>
      <c r="AM44" s="478"/>
      <c r="AN44" s="478"/>
      <c r="AO44" s="478"/>
      <c r="AP44" s="451">
        <f>AT60+AL32+AL34+AL36+AL38+AL40</f>
        <v>0</v>
      </c>
      <c r="AQ44" s="478"/>
      <c r="AR44" s="478"/>
      <c r="AS44" s="610"/>
      <c r="AT44" s="610"/>
      <c r="AU44" s="615"/>
      <c r="AV44" s="615"/>
      <c r="AW44" s="616"/>
      <c r="AX44" s="1694"/>
      <c r="AY44" s="1694"/>
      <c r="AZ44" s="1694"/>
      <c r="BA44" s="1694"/>
      <c r="BB44" s="1694"/>
      <c r="BC44" s="1694"/>
      <c r="BD44" s="478"/>
      <c r="BE44" s="478"/>
      <c r="BF44" s="478"/>
      <c r="BG44" s="478"/>
      <c r="BH44" s="478"/>
      <c r="BI44" s="478"/>
      <c r="BJ44" s="478"/>
      <c r="BK44" s="478"/>
      <c r="BL44" s="478"/>
      <c r="BM44" s="478"/>
      <c r="BN44" s="478"/>
      <c r="BO44" s="478"/>
      <c r="BP44" s="478"/>
      <c r="BQ44" s="478"/>
      <c r="BR44" s="478"/>
      <c r="BS44" s="478"/>
      <c r="BT44" s="9"/>
      <c r="BU44" s="9"/>
      <c r="BV44" s="9"/>
      <c r="BW44" s="9"/>
      <c r="BX44" s="9"/>
      <c r="BY44" s="9"/>
      <c r="BZ44" s="9"/>
      <c r="CA44" s="9"/>
      <c r="CB44" s="9"/>
      <c r="CC44" s="9"/>
      <c r="CM44" s="9"/>
      <c r="CN44" s="9"/>
      <c r="CO44" s="9"/>
      <c r="CP44" s="9"/>
      <c r="CQ44" s="9"/>
      <c r="CR44" s="9"/>
      <c r="CS44" s="9"/>
      <c r="CT44" s="9"/>
      <c r="CU44" s="9"/>
      <c r="CV44" s="9"/>
    </row>
    <row r="45" spans="2:100" ht="16.5" x14ac:dyDescent="0.25">
      <c r="B45" s="9"/>
      <c r="C45" s="6"/>
      <c r="D45" s="15"/>
      <c r="E45" s="15"/>
      <c r="F45" s="15"/>
      <c r="G45" s="15"/>
      <c r="H45" s="15"/>
      <c r="I45" s="15"/>
      <c r="J45" s="15"/>
      <c r="K45" s="15"/>
      <c r="L45" s="15"/>
      <c r="M45" s="15"/>
      <c r="N45" s="15"/>
      <c r="O45" s="15"/>
      <c r="P45" s="15"/>
      <c r="Q45" s="15"/>
      <c r="R45" s="15"/>
      <c r="S45" s="20"/>
      <c r="T45" s="20"/>
      <c r="U45" s="20"/>
      <c r="V45" s="20"/>
      <c r="W45" s="20"/>
      <c r="X45" s="20"/>
      <c r="Y45" s="20"/>
      <c r="Z45" s="20"/>
      <c r="AA45" s="20"/>
      <c r="AB45" s="20"/>
      <c r="AC45" s="20"/>
      <c r="AD45" s="20"/>
      <c r="AE45" s="20"/>
      <c r="AF45" s="20"/>
      <c r="AG45" s="517"/>
      <c r="AH45" s="20"/>
      <c r="AI45" s="20"/>
      <c r="AJ45" s="20"/>
      <c r="AK45" s="20"/>
      <c r="AL45" s="634">
        <f>AG30+AP44</f>
        <v>1</v>
      </c>
      <c r="AM45" s="9"/>
      <c r="AN45" s="9"/>
      <c r="AO45" s="9"/>
      <c r="AP45" s="9"/>
      <c r="AQ45" s="451"/>
      <c r="AR45" s="451"/>
      <c r="AS45" s="538"/>
      <c r="AT45" s="538"/>
      <c r="AU45" s="479"/>
      <c r="AV45" s="479"/>
      <c r="AW45" s="480"/>
      <c r="AX45" s="1694"/>
      <c r="AY45" s="1694"/>
      <c r="AZ45" s="1694"/>
      <c r="BA45" s="1694"/>
      <c r="BB45" s="1694"/>
      <c r="BC45" s="1694"/>
      <c r="BD45" s="478"/>
      <c r="BE45" s="478"/>
      <c r="BF45" s="478"/>
      <c r="BG45" s="478"/>
      <c r="BH45" s="478"/>
      <c r="BI45" s="478"/>
      <c r="BJ45" s="478"/>
      <c r="BK45" s="478"/>
      <c r="BL45" s="9"/>
      <c r="BM45" s="9"/>
      <c r="BN45" s="9"/>
      <c r="BO45" s="9"/>
      <c r="BP45" s="9"/>
      <c r="BQ45" s="9"/>
      <c r="BR45" s="9"/>
      <c r="BS45" s="9"/>
      <c r="BT45" s="9"/>
      <c r="BU45" s="9"/>
      <c r="BV45" s="9"/>
      <c r="BW45" s="9"/>
      <c r="BX45" s="9"/>
      <c r="BY45" s="9"/>
      <c r="BZ45" s="9"/>
      <c r="CA45" s="9"/>
      <c r="CB45" s="9"/>
      <c r="CC45" s="9"/>
      <c r="CM45" s="9"/>
      <c r="CN45" s="9"/>
      <c r="CO45" s="9"/>
      <c r="CP45" s="9"/>
      <c r="CQ45" s="9"/>
      <c r="CR45" s="9"/>
      <c r="CS45" s="9"/>
      <c r="CT45" s="9"/>
      <c r="CU45" s="9"/>
      <c r="CV45" s="9"/>
    </row>
    <row r="46" spans="2:100" ht="16.5" customHeight="1" x14ac:dyDescent="0.2">
      <c r="B46" s="1034" t="s">
        <v>204</v>
      </c>
      <c r="C46" s="1034"/>
      <c r="D46" s="1034"/>
      <c r="E46" s="1034"/>
      <c r="F46" s="1034"/>
      <c r="G46" s="1034"/>
      <c r="H46" s="1034"/>
      <c r="I46" s="1034"/>
      <c r="J46" s="1034"/>
      <c r="K46" s="1034"/>
      <c r="L46" s="1034"/>
      <c r="M46" s="1034"/>
      <c r="N46" s="1034"/>
      <c r="O46" s="1034"/>
      <c r="P46" s="1034"/>
      <c r="Q46" s="1034"/>
      <c r="R46" s="1034"/>
      <c r="S46" s="1034"/>
      <c r="T46" s="1034"/>
      <c r="U46" s="1034"/>
      <c r="V46" s="1034"/>
      <c r="W46" s="1034"/>
      <c r="X46" s="1034"/>
      <c r="Y46" s="1034"/>
      <c r="Z46" s="1034"/>
      <c r="AA46" s="1034"/>
      <c r="AB46" s="1034"/>
      <c r="AC46" s="1034"/>
      <c r="AD46" s="1034"/>
      <c r="AE46" s="1034"/>
      <c r="AF46" s="1034"/>
      <c r="AG46" s="1034"/>
      <c r="AH46" s="1034"/>
      <c r="AI46" s="1034"/>
      <c r="AJ46" s="1034"/>
      <c r="AK46" s="1034"/>
      <c r="AL46" s="1034"/>
      <c r="AM46" s="1034"/>
      <c r="AN46" s="1034"/>
      <c r="AO46" s="1034"/>
      <c r="AP46" s="1034"/>
      <c r="AQ46" s="1034"/>
      <c r="AR46" s="1034"/>
      <c r="AS46" s="538"/>
      <c r="AT46" s="538"/>
      <c r="AU46" s="479"/>
      <c r="AV46" s="479"/>
      <c r="AW46" s="480"/>
      <c r="AX46" s="1694"/>
      <c r="AY46" s="1694"/>
      <c r="AZ46" s="1694"/>
      <c r="BA46" s="1694"/>
      <c r="BB46" s="1694"/>
      <c r="BC46" s="1694"/>
      <c r="BD46" s="478"/>
      <c r="BE46" s="478"/>
      <c r="BF46" s="478"/>
      <c r="BG46" s="478"/>
      <c r="BH46" s="478"/>
      <c r="BI46" s="478"/>
      <c r="BJ46" s="478"/>
      <c r="BK46" s="478"/>
      <c r="BL46" s="9"/>
      <c r="BM46" s="9"/>
      <c r="BN46" s="9"/>
      <c r="BO46" s="9"/>
      <c r="BP46" s="9"/>
      <c r="BQ46" s="9"/>
      <c r="BR46" s="9"/>
      <c r="BS46" s="9"/>
      <c r="BT46" s="9"/>
      <c r="BU46" s="9"/>
      <c r="BV46" s="9"/>
      <c r="BW46" s="9"/>
      <c r="BX46" s="9"/>
      <c r="BY46" s="9"/>
      <c r="BZ46" s="9"/>
      <c r="CA46" s="9"/>
      <c r="CB46" s="9"/>
      <c r="CC46" s="9"/>
      <c r="CM46" s="9"/>
      <c r="CN46" s="9"/>
      <c r="CO46" s="9"/>
      <c r="CP46" s="9"/>
      <c r="CQ46" s="9"/>
      <c r="CR46" s="9"/>
      <c r="CS46" s="9"/>
      <c r="CT46" s="9"/>
      <c r="CU46" s="9"/>
      <c r="CV46" s="9"/>
    </row>
    <row r="47" spans="2:100" ht="5.25" customHeight="1" x14ac:dyDescent="0.2">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518"/>
      <c r="AH47" s="21"/>
      <c r="AI47" s="21"/>
      <c r="AJ47" s="21"/>
      <c r="AK47" s="21"/>
      <c r="AL47" s="21"/>
      <c r="AM47" s="21"/>
      <c r="AN47" s="21"/>
      <c r="AO47" s="21"/>
      <c r="AP47" s="21"/>
      <c r="AQ47" s="518"/>
      <c r="AR47" s="518"/>
      <c r="AS47" s="538"/>
      <c r="AT47" s="538"/>
      <c r="AU47" s="479"/>
      <c r="AV47" s="479"/>
      <c r="AW47" s="480"/>
      <c r="AX47" s="1694"/>
      <c r="AY47" s="1694"/>
      <c r="AZ47" s="1694"/>
      <c r="BA47" s="1694"/>
      <c r="BB47" s="1694"/>
      <c r="BC47" s="1694"/>
      <c r="BD47" s="478"/>
      <c r="BE47" s="478"/>
      <c r="BF47" s="478"/>
      <c r="BG47" s="478"/>
      <c r="BH47" s="478"/>
      <c r="BI47" s="478"/>
      <c r="BJ47" s="478"/>
      <c r="BK47" s="478"/>
      <c r="BL47" s="9"/>
      <c r="BM47" s="9"/>
      <c r="BN47" s="9"/>
      <c r="BO47" s="9"/>
      <c r="BP47" s="9"/>
      <c r="BQ47" s="9"/>
      <c r="BR47" s="9"/>
      <c r="BS47" s="9"/>
      <c r="BT47" s="9"/>
      <c r="BU47" s="9"/>
      <c r="BV47" s="9"/>
      <c r="BW47" s="9"/>
      <c r="BX47" s="9"/>
      <c r="BY47" s="9"/>
      <c r="BZ47" s="9"/>
      <c r="CA47" s="9"/>
      <c r="CB47" s="9"/>
      <c r="CC47" s="9"/>
      <c r="CM47" s="9"/>
      <c r="CN47" s="9"/>
      <c r="CO47" s="9"/>
      <c r="CP47" s="9"/>
      <c r="CQ47" s="9"/>
      <c r="CR47" s="9"/>
      <c r="CS47" s="9"/>
      <c r="CT47" s="9"/>
      <c r="CU47" s="9"/>
      <c r="CV47" s="9"/>
    </row>
    <row r="48" spans="2:100" ht="16.5" customHeight="1" x14ac:dyDescent="0.2">
      <c r="B48" s="1034" t="s">
        <v>159</v>
      </c>
      <c r="C48" s="1034"/>
      <c r="D48" s="1034"/>
      <c r="E48" s="1034"/>
      <c r="F48" s="1034"/>
      <c r="G48" s="1034"/>
      <c r="H48" s="1034"/>
      <c r="I48" s="1034"/>
      <c r="J48" s="1034"/>
      <c r="K48" s="1034"/>
      <c r="L48" s="1034"/>
      <c r="M48" s="1034"/>
      <c r="N48" s="1034"/>
      <c r="O48" s="1034"/>
      <c r="P48" s="1034"/>
      <c r="Q48" s="1034"/>
      <c r="R48" s="1034"/>
      <c r="S48" s="1034"/>
      <c r="T48" s="1034"/>
      <c r="U48" s="1034"/>
      <c r="V48" s="1034"/>
      <c r="W48" s="1034"/>
      <c r="X48" s="1034"/>
      <c r="Y48" s="1034"/>
      <c r="Z48" s="1034"/>
      <c r="AA48" s="1034"/>
      <c r="AB48" s="1034"/>
      <c r="AC48" s="1034"/>
      <c r="AD48" s="1034"/>
      <c r="AE48" s="1034"/>
      <c r="AF48" s="1034"/>
      <c r="AG48" s="1034"/>
      <c r="AH48" s="1034"/>
      <c r="AI48" s="1034"/>
      <c r="AJ48" s="1034"/>
      <c r="AK48" s="1034"/>
      <c r="AL48" s="1034"/>
      <c r="AM48" s="1034"/>
      <c r="AN48" s="1034"/>
      <c r="AO48" s="1034"/>
      <c r="AP48" s="1034"/>
      <c r="AQ48" s="1034"/>
      <c r="AR48" s="1034"/>
      <c r="AS48" s="538"/>
      <c r="AT48" s="538"/>
      <c r="AU48" s="479"/>
      <c r="AV48" s="479"/>
      <c r="AW48" s="480"/>
      <c r="AX48" s="1694"/>
      <c r="AY48" s="1694"/>
      <c r="AZ48" s="1694"/>
      <c r="BA48" s="1694"/>
      <c r="BB48" s="1694"/>
      <c r="BC48" s="1694"/>
      <c r="BD48" s="478"/>
      <c r="BE48" s="478"/>
      <c r="BF48" s="478"/>
      <c r="BG48" s="478"/>
      <c r="BH48" s="478"/>
      <c r="BI48" s="478"/>
      <c r="BJ48" s="478"/>
      <c r="BK48" s="478"/>
      <c r="BL48" s="9"/>
      <c r="BM48" s="9"/>
      <c r="BN48" s="9"/>
      <c r="BO48" s="9"/>
      <c r="BP48" s="9"/>
      <c r="BQ48" s="9"/>
      <c r="BR48" s="9"/>
      <c r="BS48" s="9"/>
      <c r="BT48" s="9"/>
      <c r="BU48" s="9"/>
      <c r="BV48" s="9"/>
      <c r="BW48" s="9"/>
      <c r="BX48" s="9"/>
      <c r="BY48" s="9"/>
      <c r="BZ48" s="9"/>
      <c r="CA48" s="9"/>
      <c r="CB48" s="9"/>
      <c r="CC48" s="9"/>
      <c r="CM48" s="9"/>
      <c r="CN48" s="9"/>
      <c r="CO48" s="9"/>
      <c r="CP48" s="9"/>
      <c r="CQ48" s="9"/>
      <c r="CR48" s="9"/>
      <c r="CS48" s="9"/>
      <c r="CT48" s="9"/>
      <c r="CU48" s="9"/>
      <c r="CV48" s="9"/>
    </row>
    <row r="49" spans="1:100" ht="16.5" customHeight="1" x14ac:dyDescent="0.25">
      <c r="C49" s="13"/>
      <c r="D49" s="276" t="s">
        <v>205</v>
      </c>
      <c r="E49" s="277"/>
      <c r="F49" s="277"/>
      <c r="G49" s="277"/>
      <c r="H49" s="277"/>
      <c r="I49" s="277"/>
      <c r="J49" s="277"/>
      <c r="K49" s="277"/>
      <c r="L49" s="277"/>
      <c r="M49" s="277"/>
      <c r="N49" s="277"/>
      <c r="O49" s="13"/>
      <c r="P49" s="13"/>
      <c r="Q49" s="13"/>
      <c r="R49" s="13"/>
      <c r="S49" s="13"/>
      <c r="T49" s="13"/>
      <c r="U49" s="13"/>
      <c r="V49" s="13"/>
      <c r="W49" s="13"/>
      <c r="X49" s="13"/>
      <c r="Y49" s="13"/>
      <c r="Z49" s="13"/>
      <c r="AA49" s="13"/>
      <c r="AB49" s="13"/>
      <c r="AC49" s="13"/>
      <c r="AD49" s="13"/>
      <c r="AE49" s="13"/>
      <c r="AF49" s="13"/>
      <c r="AG49" s="519"/>
      <c r="AH49" s="13"/>
      <c r="AU49" s="479"/>
      <c r="AV49" s="479"/>
      <c r="AW49" s="481"/>
      <c r="AX49" s="1694"/>
      <c r="AY49" s="1694"/>
      <c r="AZ49" s="1694"/>
      <c r="BA49" s="1694"/>
      <c r="BB49" s="1694"/>
      <c r="BC49" s="1694"/>
      <c r="BD49" s="477"/>
      <c r="BE49" s="477"/>
      <c r="BF49" s="477"/>
      <c r="BG49" s="477"/>
      <c r="BH49" s="477"/>
      <c r="BI49" s="477"/>
      <c r="BJ49" s="477"/>
      <c r="BK49" s="477"/>
    </row>
    <row r="50" spans="1:100" ht="16.5" customHeight="1" x14ac:dyDescent="0.25">
      <c r="C50" s="1042" t="s">
        <v>107</v>
      </c>
      <c r="D50" s="1042"/>
      <c r="E50" s="1042"/>
      <c r="F50" s="1042"/>
      <c r="G50" s="1042"/>
      <c r="H50" s="1042"/>
      <c r="I50" s="1042"/>
      <c r="J50" s="1042"/>
      <c r="K50" s="1042"/>
      <c r="L50" s="1042"/>
      <c r="M50" s="1042"/>
      <c r="N50" s="1042"/>
      <c r="O50" s="1042"/>
      <c r="P50" s="1042"/>
      <c r="Q50" s="1042"/>
      <c r="R50" s="1042"/>
      <c r="S50" s="1042"/>
      <c r="T50" s="1042"/>
      <c r="U50" s="1042"/>
      <c r="V50" s="1042"/>
      <c r="W50" s="1042"/>
      <c r="X50" s="1042"/>
      <c r="Y50" s="1042"/>
      <c r="Z50" s="1042"/>
      <c r="AA50" s="1042"/>
      <c r="AB50" s="1042"/>
      <c r="AC50" s="1042"/>
      <c r="AD50" s="1042"/>
      <c r="AE50" s="1042"/>
      <c r="AF50" s="1042"/>
      <c r="AG50" s="1042"/>
      <c r="AH50" s="1042"/>
      <c r="AI50" s="1042"/>
      <c r="AJ50" s="1042"/>
      <c r="AK50" s="1042"/>
      <c r="AU50" s="479"/>
      <c r="AV50" s="481"/>
      <c r="AW50" s="481"/>
      <c r="AX50" s="857"/>
      <c r="AY50" s="857"/>
      <c r="AZ50" s="857"/>
      <c r="BA50" s="857"/>
      <c r="BB50" s="857"/>
      <c r="BC50" s="857"/>
      <c r="BD50" s="481"/>
      <c r="BE50" s="481"/>
      <c r="BF50" s="477"/>
      <c r="BG50" s="477"/>
      <c r="BH50" s="477"/>
      <c r="BI50" s="477"/>
      <c r="BJ50" s="477"/>
      <c r="BK50" s="477"/>
    </row>
    <row r="51" spans="1:100" ht="7.5" customHeight="1" x14ac:dyDescent="0.25">
      <c r="C51" s="13"/>
      <c r="D51" s="13"/>
      <c r="E51" s="13"/>
      <c r="F51" s="13"/>
      <c r="G51" s="13"/>
      <c r="H51" s="13"/>
      <c r="I51" s="13"/>
      <c r="J51" s="13"/>
      <c r="K51" s="13"/>
      <c r="L51" s="13"/>
      <c r="M51" s="13"/>
      <c r="N51" s="13"/>
      <c r="O51" s="13"/>
      <c r="P51" s="13"/>
      <c r="Q51" s="13"/>
      <c r="R51" s="13"/>
      <c r="S51" s="12"/>
      <c r="T51" s="12"/>
      <c r="U51" s="12"/>
      <c r="V51" s="12"/>
      <c r="W51" s="12"/>
      <c r="X51" s="12"/>
      <c r="Y51" s="12"/>
      <c r="Z51" s="12"/>
      <c r="AA51" s="12"/>
      <c r="AB51" s="12"/>
      <c r="AC51" s="12"/>
      <c r="AD51" s="12"/>
      <c r="AE51" s="12"/>
      <c r="AF51" s="12"/>
      <c r="AG51" s="520"/>
      <c r="AH51" s="12"/>
      <c r="AI51" s="10"/>
      <c r="AJ51" s="10"/>
      <c r="AK51" s="10"/>
      <c r="AU51" s="479"/>
      <c r="AV51" s="481"/>
      <c r="AW51" s="481"/>
      <c r="AX51" s="857"/>
      <c r="AY51" s="857"/>
      <c r="AZ51" s="857"/>
      <c r="BA51" s="857"/>
      <c r="BB51" s="857"/>
      <c r="BC51" s="857"/>
      <c r="BD51" s="481"/>
      <c r="BE51" s="481"/>
      <c r="BF51" s="477"/>
      <c r="BG51" s="477"/>
      <c r="BH51" s="477"/>
      <c r="BI51" s="477"/>
      <c r="BJ51" s="477"/>
      <c r="BK51" s="477"/>
    </row>
    <row r="52" spans="1:100" ht="18.75" x14ac:dyDescent="0.3">
      <c r="C52" s="662" t="s">
        <v>132</v>
      </c>
      <c r="D52" s="978" t="s">
        <v>177</v>
      </c>
      <c r="E52" s="979"/>
      <c r="F52" s="979"/>
      <c r="G52" s="979"/>
      <c r="H52" s="979"/>
      <c r="I52" s="979"/>
      <c r="J52" s="979"/>
      <c r="K52" s="979"/>
      <c r="L52" s="979"/>
      <c r="M52" s="979"/>
      <c r="N52" s="979"/>
      <c r="O52" s="979"/>
      <c r="P52" s="979"/>
      <c r="Q52" s="979"/>
      <c r="R52" s="980"/>
      <c r="S52" s="1074"/>
      <c r="T52" s="1074"/>
      <c r="U52" s="1074"/>
      <c r="V52" s="1074"/>
      <c r="W52" s="1074"/>
      <c r="X52" s="1074"/>
      <c r="Y52" s="1074"/>
      <c r="Z52" s="1074"/>
      <c r="AA52" s="1074"/>
      <c r="AB52" s="1074"/>
      <c r="AC52" s="1074"/>
      <c r="AD52" s="1074"/>
      <c r="AE52" s="1074"/>
      <c r="AF52" s="1074"/>
      <c r="AG52" s="1074"/>
      <c r="AH52" s="1043"/>
      <c r="AI52" s="1044"/>
      <c r="AJ52" s="1025"/>
      <c r="AK52" s="1026"/>
      <c r="AL52" s="887" t="s">
        <v>315</v>
      </c>
      <c r="AM52" s="888"/>
      <c r="AN52" s="888"/>
      <c r="AO52" s="888"/>
      <c r="AP52" s="888"/>
      <c r="AQ52" s="888"/>
      <c r="AR52" s="888"/>
      <c r="AS52" s="888"/>
      <c r="AT52" s="888"/>
      <c r="AU52" s="479"/>
      <c r="AV52" s="481"/>
      <c r="AW52" s="481"/>
      <c r="AX52" s="857">
        <f>IF(ISBLANK(S52),0,1)</f>
        <v>0</v>
      </c>
      <c r="AY52" s="857"/>
      <c r="AZ52" s="857"/>
      <c r="BA52" s="857"/>
      <c r="BB52" s="857"/>
      <c r="BC52" s="857"/>
      <c r="BD52" s="481"/>
      <c r="BE52" s="481"/>
      <c r="BF52" s="477"/>
      <c r="BG52" s="477"/>
      <c r="BH52" s="477"/>
      <c r="BI52" s="477"/>
      <c r="BJ52" s="477"/>
      <c r="BK52" s="477"/>
    </row>
    <row r="53" spans="1:100" ht="7.5" customHeight="1" x14ac:dyDescent="0.25">
      <c r="C53" s="454"/>
      <c r="D53" s="13"/>
      <c r="E53" s="13"/>
      <c r="F53" s="13"/>
      <c r="G53" s="13"/>
      <c r="H53" s="13"/>
      <c r="I53" s="13"/>
      <c r="J53" s="13"/>
      <c r="K53" s="13"/>
      <c r="L53" s="13"/>
      <c r="M53" s="13"/>
      <c r="N53" s="13"/>
      <c r="O53" s="13"/>
      <c r="P53" s="13"/>
      <c r="Q53" s="13"/>
      <c r="R53" s="13"/>
      <c r="S53" s="13"/>
      <c r="T53" s="12"/>
      <c r="U53" s="12"/>
      <c r="V53" s="12"/>
      <c r="W53" s="12"/>
      <c r="X53" s="12"/>
      <c r="Y53" s="12"/>
      <c r="Z53" s="12"/>
      <c r="AA53" s="12"/>
      <c r="AB53" s="12"/>
      <c r="AC53" s="12"/>
      <c r="AD53" s="12"/>
      <c r="AE53" s="12"/>
      <c r="AF53" s="12"/>
      <c r="AG53" s="520"/>
      <c r="AH53" s="12"/>
      <c r="AI53" s="10"/>
      <c r="AJ53" s="10"/>
      <c r="AK53" s="10"/>
      <c r="AL53" s="22"/>
      <c r="AM53" s="22"/>
      <c r="AN53" s="22"/>
      <c r="AO53" s="22"/>
      <c r="AP53" s="22"/>
      <c r="AQ53" s="539"/>
      <c r="AR53" s="539"/>
      <c r="AX53" s="857"/>
      <c r="AY53" s="857"/>
      <c r="AZ53" s="857"/>
      <c r="BA53" s="857"/>
      <c r="BB53" s="857"/>
      <c r="BC53" s="857"/>
      <c r="BD53" s="452"/>
      <c r="BE53" s="452"/>
      <c r="BF53" s="477"/>
      <c r="BG53" s="477"/>
      <c r="BH53" s="477"/>
      <c r="BI53" s="477"/>
      <c r="BJ53" s="477"/>
      <c r="BK53" s="477"/>
    </row>
    <row r="54" spans="1:100" ht="26.25" customHeight="1" x14ac:dyDescent="0.25">
      <c r="A54" s="483"/>
      <c r="B54" s="483"/>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c r="AL54" s="663"/>
      <c r="AM54" s="663"/>
      <c r="AN54" s="663"/>
      <c r="AO54" s="663"/>
      <c r="AP54" s="666"/>
      <c r="AQ54" s="666"/>
      <c r="AR54" s="666"/>
      <c r="AS54" s="666"/>
      <c r="AT54" s="666"/>
      <c r="AX54" s="857">
        <f t="shared" ref="AX54:AX62" si="0">IF(ISBLANK(S54),0,1)</f>
        <v>0</v>
      </c>
      <c r="AY54" s="857"/>
      <c r="AZ54" s="857"/>
      <c r="BA54" s="857"/>
      <c r="BB54" s="857"/>
      <c r="BC54" s="857"/>
      <c r="BD54" s="452"/>
      <c r="BE54" s="452"/>
      <c r="BF54" s="477"/>
      <c r="BG54" s="477"/>
      <c r="BH54" s="477"/>
      <c r="BI54" s="477"/>
      <c r="BJ54" s="477"/>
      <c r="BK54" s="477"/>
    </row>
    <row r="55" spans="1:100" ht="7.5" customHeight="1" x14ac:dyDescent="0.25">
      <c r="C55" s="454"/>
      <c r="D55" s="13"/>
      <c r="E55" s="13"/>
      <c r="F55" s="13"/>
      <c r="G55" s="13"/>
      <c r="H55" s="13"/>
      <c r="I55" s="13"/>
      <c r="J55" s="13"/>
      <c r="K55" s="13"/>
      <c r="L55" s="13"/>
      <c r="M55" s="13"/>
      <c r="N55" s="13"/>
      <c r="O55" s="13"/>
      <c r="P55" s="13"/>
      <c r="Q55" s="13"/>
      <c r="R55" s="13"/>
      <c r="S55" s="13"/>
      <c r="T55" s="12"/>
      <c r="U55" s="12"/>
      <c r="V55" s="12"/>
      <c r="W55" s="12"/>
      <c r="X55" s="12"/>
      <c r="Y55" s="12"/>
      <c r="Z55" s="12"/>
      <c r="AA55" s="12"/>
      <c r="AB55" s="12"/>
      <c r="AC55" s="12"/>
      <c r="AD55" s="12"/>
      <c r="AE55" s="12"/>
      <c r="AF55" s="12"/>
      <c r="AG55" s="520"/>
      <c r="AH55" s="12"/>
      <c r="AI55" s="10"/>
      <c r="AJ55" s="10"/>
      <c r="AK55" s="10"/>
      <c r="AL55" s="22"/>
      <c r="AM55" s="22"/>
      <c r="AN55" s="22"/>
      <c r="AO55" s="22"/>
      <c r="AP55" s="22"/>
      <c r="AQ55" s="539"/>
      <c r="AR55" s="539"/>
      <c r="AX55" s="857"/>
      <c r="AY55" s="857"/>
      <c r="AZ55" s="857"/>
      <c r="BA55" s="857"/>
      <c r="BB55" s="857"/>
      <c r="BC55" s="857"/>
      <c r="BD55" s="452"/>
      <c r="BE55" s="452"/>
      <c r="BF55" s="477"/>
      <c r="BG55" s="477"/>
      <c r="BH55" s="477"/>
      <c r="BI55" s="477"/>
      <c r="BJ55" s="477"/>
      <c r="BK55" s="477"/>
    </row>
    <row r="56" spans="1:100" ht="16.5" x14ac:dyDescent="0.25">
      <c r="C56" s="639" t="s">
        <v>179</v>
      </c>
      <c r="D56" s="978" t="s">
        <v>314</v>
      </c>
      <c r="E56" s="979"/>
      <c r="F56" s="979"/>
      <c r="G56" s="979"/>
      <c r="H56" s="979"/>
      <c r="I56" s="979"/>
      <c r="J56" s="979"/>
      <c r="K56" s="979"/>
      <c r="L56" s="979"/>
      <c r="M56" s="979"/>
      <c r="N56" s="979"/>
      <c r="O56" s="979"/>
      <c r="P56" s="979"/>
      <c r="Q56" s="979"/>
      <c r="R56" s="980"/>
      <c r="S56" s="1697"/>
      <c r="T56" s="1697"/>
      <c r="U56" s="1697"/>
      <c r="V56" s="1697"/>
      <c r="W56" s="1697"/>
      <c r="X56" s="1697"/>
      <c r="Y56" s="1697"/>
      <c r="Z56" s="1697"/>
      <c r="AA56" s="1697"/>
      <c r="AB56" s="1697"/>
      <c r="AC56" s="1697"/>
      <c r="AD56" s="1697"/>
      <c r="AE56" s="1697"/>
      <c r="AF56" s="1697"/>
      <c r="AG56" s="1697"/>
      <c r="AH56" s="1697"/>
      <c r="AI56" s="1697"/>
      <c r="AJ56" s="1697"/>
      <c r="AK56" s="1697"/>
      <c r="AL56" s="852" t="s">
        <v>148</v>
      </c>
      <c r="AM56" s="852"/>
      <c r="AN56" s="852"/>
      <c r="AO56" s="852"/>
      <c r="AP56" s="852"/>
      <c r="AQ56" s="852"/>
      <c r="AR56" s="852"/>
      <c r="AX56" s="857">
        <f t="shared" si="0"/>
        <v>0</v>
      </c>
      <c r="AY56" s="857"/>
      <c r="AZ56" s="857"/>
      <c r="BA56" s="857"/>
      <c r="BB56" s="857"/>
      <c r="BC56" s="857"/>
      <c r="BD56" s="452"/>
      <c r="BE56" s="452"/>
      <c r="BF56" s="477"/>
      <c r="BG56" s="477"/>
      <c r="BH56" s="477"/>
      <c r="BI56" s="477"/>
      <c r="BJ56" s="477"/>
      <c r="BK56" s="477"/>
    </row>
    <row r="57" spans="1:100" ht="7.5" customHeight="1" x14ac:dyDescent="0.25">
      <c r="C57" s="6"/>
      <c r="D57" s="13"/>
      <c r="E57" s="13"/>
      <c r="F57" s="13"/>
      <c r="G57" s="13"/>
      <c r="H57" s="13"/>
      <c r="I57" s="13"/>
      <c r="J57" s="13"/>
      <c r="K57" s="13"/>
      <c r="L57" s="13"/>
      <c r="M57" s="13"/>
      <c r="N57" s="13"/>
      <c r="O57" s="13"/>
      <c r="P57" s="13"/>
      <c r="Q57" s="13"/>
      <c r="R57" s="13"/>
      <c r="S57" s="13"/>
      <c r="T57" s="12"/>
      <c r="U57" s="12"/>
      <c r="V57" s="12"/>
      <c r="W57" s="12"/>
      <c r="X57" s="12"/>
      <c r="Y57" s="12"/>
      <c r="Z57" s="12"/>
      <c r="AA57" s="12"/>
      <c r="AB57" s="12"/>
      <c r="AC57" s="12"/>
      <c r="AD57" s="12"/>
      <c r="AE57" s="12"/>
      <c r="AF57" s="12"/>
      <c r="AG57" s="520"/>
      <c r="AH57" s="12"/>
      <c r="AI57" s="10"/>
      <c r="AJ57" s="10"/>
      <c r="AK57" s="10"/>
      <c r="AL57" s="22"/>
      <c r="AM57" s="22"/>
      <c r="AN57" s="22"/>
      <c r="AO57" s="22"/>
      <c r="AP57" s="22"/>
      <c r="AQ57" s="539"/>
      <c r="AR57" s="539"/>
      <c r="AX57" s="857"/>
      <c r="AY57" s="857"/>
      <c r="AZ57" s="857"/>
      <c r="BA57" s="857"/>
      <c r="BB57" s="857"/>
      <c r="BC57" s="857"/>
      <c r="BD57" s="452"/>
      <c r="BE57" s="452"/>
      <c r="BF57" s="477"/>
      <c r="BG57" s="477"/>
      <c r="BH57" s="477"/>
      <c r="BI57" s="477"/>
      <c r="BJ57" s="477"/>
      <c r="BK57" s="477"/>
    </row>
    <row r="58" spans="1:100" ht="16.5" x14ac:dyDescent="0.25">
      <c r="C58" s="639" t="s">
        <v>180</v>
      </c>
      <c r="D58" s="1110" t="s">
        <v>175</v>
      </c>
      <c r="E58" s="1111"/>
      <c r="F58" s="1111"/>
      <c r="G58" s="1111"/>
      <c r="H58" s="1111"/>
      <c r="I58" s="1111"/>
      <c r="J58" s="1111"/>
      <c r="K58" s="1111"/>
      <c r="L58" s="1111"/>
      <c r="M58" s="1111"/>
      <c r="N58" s="1111"/>
      <c r="O58" s="1111"/>
      <c r="P58" s="1111"/>
      <c r="Q58" s="1111"/>
      <c r="R58" s="1112"/>
      <c r="S58" s="1697"/>
      <c r="T58" s="1697"/>
      <c r="U58" s="1697"/>
      <c r="V58" s="1697"/>
      <c r="W58" s="1697"/>
      <c r="X58" s="1697"/>
      <c r="Y58" s="1697"/>
      <c r="Z58" s="1697"/>
      <c r="AA58" s="1697"/>
      <c r="AB58" s="1697"/>
      <c r="AC58" s="1697"/>
      <c r="AD58" s="1697"/>
      <c r="AE58" s="1697"/>
      <c r="AF58" s="1697"/>
      <c r="AG58" s="1697"/>
      <c r="AH58" s="1697"/>
      <c r="AI58" s="1697"/>
      <c r="AJ58" s="1697"/>
      <c r="AK58" s="1698"/>
      <c r="AL58" s="22"/>
      <c r="AM58" s="22"/>
      <c r="AN58" s="22"/>
      <c r="AO58" s="22"/>
      <c r="AP58" s="22"/>
      <c r="AQ58" s="539"/>
      <c r="AR58" s="539"/>
      <c r="AX58" s="857"/>
      <c r="AY58" s="857"/>
      <c r="AZ58" s="857"/>
      <c r="BA58" s="857"/>
      <c r="BB58" s="857"/>
      <c r="BC58" s="857"/>
      <c r="BD58" s="452"/>
      <c r="BE58" s="452"/>
      <c r="BF58" s="477"/>
      <c r="BG58" s="477"/>
      <c r="BH58" s="477"/>
      <c r="BI58" s="477"/>
      <c r="BJ58" s="477"/>
      <c r="BK58" s="477"/>
    </row>
    <row r="59" spans="1:100" ht="7.5" customHeight="1" x14ac:dyDescent="0.25">
      <c r="C59" s="6"/>
      <c r="D59" s="13"/>
      <c r="E59" s="13"/>
      <c r="F59" s="13"/>
      <c r="G59" s="13"/>
      <c r="H59" s="13"/>
      <c r="I59" s="13"/>
      <c r="J59" s="13"/>
      <c r="K59" s="13"/>
      <c r="L59" s="13"/>
      <c r="M59" s="13"/>
      <c r="N59" s="13"/>
      <c r="O59" s="13"/>
      <c r="P59" s="13"/>
      <c r="Q59" s="13"/>
      <c r="R59" s="13"/>
      <c r="S59" s="12"/>
      <c r="T59" s="12"/>
      <c r="U59" s="12"/>
      <c r="V59" s="12"/>
      <c r="W59" s="12"/>
      <c r="X59" s="12"/>
      <c r="Y59" s="12"/>
      <c r="Z59" s="12"/>
      <c r="AA59" s="23"/>
      <c r="AB59" s="23"/>
      <c r="AC59" s="23"/>
      <c r="AD59" s="23"/>
      <c r="AE59" s="23"/>
      <c r="AF59" s="12"/>
      <c r="AG59" s="520"/>
      <c r="AH59" s="12"/>
      <c r="AI59" s="10"/>
      <c r="AJ59" s="10"/>
      <c r="AK59" s="10"/>
      <c r="AL59" s="22"/>
      <c r="AM59" s="22"/>
      <c r="AN59" s="22"/>
      <c r="AO59" s="22"/>
      <c r="AP59" s="22"/>
      <c r="AQ59" s="539"/>
      <c r="AR59" s="539"/>
      <c r="AX59" s="857"/>
      <c r="AY59" s="857"/>
      <c r="AZ59" s="857"/>
      <c r="BA59" s="857"/>
      <c r="BB59" s="857"/>
      <c r="BC59" s="857"/>
      <c r="BD59" s="452"/>
      <c r="BE59" s="452"/>
      <c r="BF59" s="477"/>
      <c r="BG59" s="477"/>
      <c r="BH59" s="477"/>
      <c r="BI59" s="477"/>
      <c r="BJ59" s="477"/>
      <c r="BK59" s="477"/>
    </row>
    <row r="60" spans="1:100" ht="19.5" customHeight="1" x14ac:dyDescent="0.25">
      <c r="C60" s="639" t="s">
        <v>181</v>
      </c>
      <c r="D60" s="1109" t="s">
        <v>345</v>
      </c>
      <c r="E60" s="979"/>
      <c r="F60" s="979"/>
      <c r="G60" s="979"/>
      <c r="H60" s="979"/>
      <c r="I60" s="979"/>
      <c r="J60" s="979"/>
      <c r="K60" s="979"/>
      <c r="L60" s="979"/>
      <c r="M60" s="979"/>
      <c r="N60" s="979"/>
      <c r="O60" s="979"/>
      <c r="P60" s="979"/>
      <c r="Q60" s="979"/>
      <c r="R60" s="980"/>
      <c r="S60" s="1102"/>
      <c r="T60" s="1103"/>
      <c r="U60" s="1103"/>
      <c r="V60" s="1103"/>
      <c r="W60" s="1103"/>
      <c r="X60" s="1103"/>
      <c r="Y60" s="1103"/>
      <c r="Z60" s="1103"/>
      <c r="AA60" s="1103"/>
      <c r="AB60" s="1104"/>
      <c r="AC60" s="659" t="s">
        <v>120</v>
      </c>
      <c r="AD60" s="660"/>
      <c r="AE60" s="661"/>
      <c r="AF60" s="1132"/>
      <c r="AG60" s="1132"/>
      <c r="AH60" s="1132"/>
      <c r="AI60" s="1132"/>
      <c r="AJ60" s="1132"/>
      <c r="AK60" s="1132"/>
      <c r="AL60" s="851" t="s">
        <v>148</v>
      </c>
      <c r="AM60" s="852"/>
      <c r="AN60" s="852"/>
      <c r="AO60" s="852"/>
      <c r="AP60" s="852"/>
      <c r="AQ60" s="852"/>
      <c r="AR60" s="852"/>
      <c r="AS60" s="852"/>
      <c r="AT60" s="852"/>
      <c r="AX60" s="857">
        <f t="shared" si="0"/>
        <v>0</v>
      </c>
      <c r="AY60" s="857"/>
      <c r="AZ60" s="857"/>
      <c r="BA60" s="857"/>
      <c r="BB60" s="857"/>
      <c r="BC60" s="857"/>
      <c r="BD60" s="452"/>
      <c r="BE60" s="452"/>
      <c r="BF60" s="477"/>
      <c r="BG60" s="477"/>
      <c r="BH60" s="477"/>
      <c r="BI60" s="477"/>
      <c r="BJ60" s="477"/>
      <c r="BK60" s="477"/>
    </row>
    <row r="61" spans="1:100" ht="7.5" customHeight="1" x14ac:dyDescent="0.25">
      <c r="C61" s="455"/>
      <c r="D61" s="13"/>
      <c r="E61" s="13"/>
      <c r="F61" s="13"/>
      <c r="G61" s="13"/>
      <c r="H61" s="13"/>
      <c r="I61" s="13"/>
      <c r="J61" s="13"/>
      <c r="K61" s="13"/>
      <c r="L61" s="13"/>
      <c r="M61" s="13"/>
      <c r="N61" s="13"/>
      <c r="O61" s="13"/>
      <c r="P61" s="13"/>
      <c r="Q61" s="13"/>
      <c r="R61" s="13"/>
      <c r="S61" s="12"/>
      <c r="Z61" s="12"/>
      <c r="AA61" s="12"/>
      <c r="AB61" s="12"/>
      <c r="AC61" s="12"/>
      <c r="AD61" s="12"/>
      <c r="AE61" s="12"/>
      <c r="AF61" s="12"/>
      <c r="AG61" s="520"/>
      <c r="AH61" s="12"/>
      <c r="AI61" s="10"/>
      <c r="AJ61" s="10"/>
      <c r="AK61" s="10"/>
      <c r="AL61" s="34"/>
      <c r="AM61" s="34"/>
      <c r="AN61" s="34"/>
      <c r="AO61" s="34"/>
      <c r="AP61" s="34"/>
      <c r="AX61" s="857"/>
      <c r="AY61" s="857"/>
      <c r="AZ61" s="857"/>
      <c r="BA61" s="857"/>
      <c r="BB61" s="857"/>
      <c r="BC61" s="857"/>
      <c r="BD61" s="452"/>
      <c r="BE61" s="452"/>
      <c r="BF61" s="477"/>
      <c r="BG61" s="477"/>
      <c r="BH61" s="477"/>
      <c r="BI61" s="477"/>
      <c r="BJ61" s="477"/>
      <c r="BK61" s="477"/>
    </row>
    <row r="62" spans="1:100" ht="19.5" customHeight="1" x14ac:dyDescent="0.25">
      <c r="A62" s="483"/>
      <c r="B62" s="483"/>
      <c r="C62" s="663"/>
      <c r="D62" s="663"/>
      <c r="E62" s="663"/>
      <c r="F62" s="663"/>
      <c r="G62" s="663"/>
      <c r="H62" s="663"/>
      <c r="I62" s="663"/>
      <c r="J62" s="663"/>
      <c r="K62" s="663"/>
      <c r="L62" s="663"/>
      <c r="M62" s="663"/>
      <c r="N62" s="663"/>
      <c r="O62" s="663"/>
      <c r="P62" s="663"/>
      <c r="Q62" s="663"/>
      <c r="R62" s="663"/>
      <c r="S62" s="663"/>
      <c r="T62" s="663"/>
      <c r="U62" s="663"/>
      <c r="V62" s="663"/>
      <c r="W62" s="663"/>
      <c r="X62" s="663"/>
      <c r="Y62" s="663"/>
      <c r="Z62" s="663"/>
      <c r="AA62" s="663"/>
      <c r="AB62" s="663"/>
      <c r="AC62" s="663"/>
      <c r="AD62" s="663"/>
      <c r="AE62" s="663"/>
      <c r="AF62" s="663"/>
      <c r="AG62" s="663"/>
      <c r="AH62" s="663"/>
      <c r="AI62" s="663"/>
      <c r="AJ62" s="663"/>
      <c r="AK62" s="663"/>
      <c r="AL62" s="663"/>
      <c r="AM62" s="664"/>
      <c r="AN62" s="664"/>
      <c r="AO62" s="664"/>
      <c r="AP62" s="664"/>
      <c r="AQ62" s="664"/>
      <c r="AR62" s="664"/>
      <c r="AS62" s="664"/>
      <c r="AT62" s="664"/>
      <c r="AX62" s="857">
        <f t="shared" si="0"/>
        <v>0</v>
      </c>
      <c r="AY62" s="857"/>
      <c r="AZ62" s="857"/>
      <c r="BA62" s="857"/>
      <c r="BB62" s="857"/>
      <c r="BC62" s="857"/>
      <c r="BD62" s="452"/>
      <c r="BE62" s="452"/>
      <c r="BF62" s="477"/>
      <c r="BG62" s="477"/>
      <c r="BH62" s="477"/>
      <c r="BI62" s="477"/>
      <c r="BJ62" s="477"/>
      <c r="BK62" s="477"/>
    </row>
    <row r="63" spans="1:100" ht="7.5" customHeight="1" x14ac:dyDescent="0.25">
      <c r="C63" s="455"/>
      <c r="D63" s="656"/>
      <c r="E63" s="656"/>
      <c r="F63" s="656"/>
      <c r="G63" s="656"/>
      <c r="H63" s="656"/>
      <c r="I63" s="656"/>
      <c r="J63" s="656"/>
      <c r="K63" s="656"/>
      <c r="L63" s="656"/>
      <c r="M63" s="656"/>
      <c r="N63" s="656"/>
      <c r="O63" s="656"/>
      <c r="P63" s="656"/>
      <c r="Q63" s="656"/>
      <c r="R63" s="656"/>
      <c r="S63" s="12"/>
      <c r="T63" s="12"/>
      <c r="U63" s="12"/>
      <c r="V63" s="12"/>
      <c r="W63" s="12"/>
      <c r="X63" s="12"/>
      <c r="Y63" s="12"/>
      <c r="Z63" s="12"/>
      <c r="AA63" s="12"/>
      <c r="AB63" s="12"/>
      <c r="AC63" s="12"/>
      <c r="AD63" s="12"/>
      <c r="AE63" s="12"/>
      <c r="AF63" s="12"/>
      <c r="AG63" s="12"/>
      <c r="AH63" s="12"/>
      <c r="AI63" s="12"/>
      <c r="AJ63" s="12"/>
      <c r="AK63" s="12"/>
      <c r="AL63" s="12"/>
      <c r="AM63" s="12"/>
      <c r="AT63" s="486"/>
      <c r="AU63" s="486"/>
      <c r="AV63" s="486"/>
      <c r="AX63" s="857"/>
      <c r="AY63" s="857"/>
      <c r="AZ63" s="857"/>
      <c r="BA63" s="857"/>
      <c r="BB63" s="857"/>
      <c r="BC63" s="857"/>
      <c r="BD63" s="452"/>
      <c r="BE63" s="452"/>
      <c r="BF63" s="477"/>
      <c r="BG63" s="477"/>
      <c r="BH63" s="477"/>
      <c r="BI63" s="477"/>
      <c r="BJ63" s="477"/>
      <c r="BK63" s="477"/>
    </row>
    <row r="64" spans="1:100" ht="16.5" x14ac:dyDescent="0.25">
      <c r="B64" s="9"/>
      <c r="C64" s="456"/>
      <c r="D64" s="978" t="s">
        <v>149</v>
      </c>
      <c r="E64" s="979"/>
      <c r="F64" s="979"/>
      <c r="G64" s="979"/>
      <c r="H64" s="979"/>
      <c r="I64" s="979"/>
      <c r="J64" s="979"/>
      <c r="K64" s="979"/>
      <c r="L64" s="979"/>
      <c r="M64" s="979"/>
      <c r="N64" s="979"/>
      <c r="O64" s="979"/>
      <c r="P64" s="979"/>
      <c r="Q64" s="979"/>
      <c r="R64" s="980"/>
      <c r="S64" s="1063"/>
      <c r="T64" s="1063"/>
      <c r="U64" s="1063"/>
      <c r="V64" s="1063"/>
      <c r="W64" s="1063"/>
      <c r="X64" s="1063"/>
      <c r="Y64" s="1063"/>
      <c r="Z64" s="1063"/>
      <c r="AA64" s="1063"/>
      <c r="AB64" s="1063"/>
      <c r="AC64" s="1063"/>
      <c r="AD64" s="1063"/>
      <c r="AE64" s="1063"/>
      <c r="AF64" s="1063"/>
      <c r="AG64" s="1063"/>
      <c r="AH64" s="1063"/>
      <c r="AI64" s="1063"/>
      <c r="AJ64" s="1063"/>
      <c r="AK64" s="1064"/>
      <c r="AM64" s="634">
        <f>AX64+AP44+AG30</f>
        <v>1</v>
      </c>
      <c r="AS64" s="482"/>
      <c r="AT64" s="487">
        <f>SUM(AX52:BC62)</f>
        <v>0</v>
      </c>
      <c r="AU64" s="487"/>
      <c r="AV64" s="488"/>
      <c r="AW64" s="451"/>
      <c r="AX64" s="856">
        <f>SUM(AX52:BC62)</f>
        <v>0</v>
      </c>
      <c r="AY64" s="856"/>
      <c r="AZ64" s="856"/>
      <c r="BA64" s="856"/>
      <c r="BB64" s="856"/>
      <c r="BC64" s="856"/>
      <c r="BD64" s="451"/>
      <c r="BE64" s="451"/>
      <c r="BF64" s="478"/>
      <c r="BG64" s="478"/>
      <c r="BH64" s="478"/>
      <c r="BI64" s="478"/>
      <c r="BJ64" s="478"/>
      <c r="BK64" s="478"/>
      <c r="BL64" s="9"/>
      <c r="BM64" s="9"/>
      <c r="BN64" s="9"/>
      <c r="BO64" s="9"/>
      <c r="BP64" s="9"/>
      <c r="BQ64" s="9"/>
      <c r="BR64" s="9"/>
      <c r="BS64" s="9"/>
      <c r="BT64" s="9"/>
      <c r="BU64" s="9"/>
      <c r="BV64" s="9"/>
      <c r="BW64" s="9"/>
      <c r="BX64" s="9"/>
      <c r="BY64" s="9"/>
      <c r="BZ64" s="9"/>
      <c r="CA64" s="9"/>
      <c r="CB64" s="9"/>
      <c r="CC64" s="9"/>
      <c r="CM64" s="9"/>
      <c r="CN64" s="9"/>
      <c r="CO64" s="9"/>
      <c r="CP64" s="9"/>
      <c r="CQ64" s="9"/>
      <c r="CR64" s="9"/>
      <c r="CS64" s="9"/>
      <c r="CT64" s="9"/>
      <c r="CU64" s="9"/>
      <c r="CV64" s="9"/>
    </row>
    <row r="65" spans="2:100" ht="16.5" x14ac:dyDescent="0.25">
      <c r="C65" s="13"/>
      <c r="AS65" s="482"/>
      <c r="AT65" s="487">
        <f>AT64+AO43</f>
        <v>0</v>
      </c>
      <c r="AU65" s="487"/>
      <c r="AV65" s="489"/>
      <c r="AY65" s="459"/>
      <c r="AZ65" s="452"/>
      <c r="BA65" s="452"/>
      <c r="BB65" s="452"/>
      <c r="BC65" s="452"/>
      <c r="BD65" s="452"/>
      <c r="BE65" s="452"/>
    </row>
    <row r="66" spans="2:100" ht="16.5" x14ac:dyDescent="0.25">
      <c r="C66" s="1027" t="s">
        <v>118</v>
      </c>
      <c r="D66" s="1027"/>
      <c r="E66" s="1027"/>
      <c r="F66" s="1027"/>
      <c r="G66" s="1027"/>
      <c r="H66" s="1027"/>
      <c r="I66" s="1027"/>
      <c r="J66" s="1027"/>
      <c r="K66" s="1027"/>
      <c r="L66" s="1027"/>
      <c r="M66" s="1027"/>
      <c r="N66" s="1027"/>
      <c r="O66" s="1027"/>
      <c r="P66" s="1027"/>
      <c r="Q66" s="1027"/>
      <c r="R66" s="1027"/>
      <c r="S66" s="1027"/>
      <c r="T66" s="1027"/>
      <c r="U66" s="1027"/>
      <c r="V66" s="1027"/>
      <c r="W66" s="1027"/>
      <c r="X66" s="1027"/>
      <c r="Y66" s="1027"/>
      <c r="Z66" s="1027"/>
      <c r="AA66" s="1027"/>
      <c r="AB66" s="1027"/>
      <c r="AC66" s="1027"/>
      <c r="AD66" s="1027"/>
      <c r="AE66" s="1027"/>
      <c r="AF66" s="1027"/>
      <c r="AG66" s="1027"/>
      <c r="AH66" s="1027"/>
      <c r="AI66" s="1027"/>
      <c r="AJ66" s="1027"/>
      <c r="AK66" s="1027"/>
      <c r="AS66" s="482"/>
      <c r="AT66" s="490"/>
      <c r="AU66" s="490"/>
      <c r="AV66" s="490"/>
      <c r="AW66" s="457"/>
      <c r="AX66" s="457"/>
      <c r="AY66" s="484"/>
      <c r="AZ66" s="483"/>
      <c r="BA66" s="483"/>
      <c r="BB66" s="483"/>
      <c r="BC66" s="483"/>
      <c r="BD66" s="483"/>
      <c r="BE66" s="483"/>
      <c r="BF66" s="483"/>
      <c r="BG66" s="483"/>
      <c r="BH66" s="483"/>
      <c r="BI66" s="483"/>
      <c r="BJ66" s="483"/>
      <c r="BK66" s="483"/>
      <c r="BL66" s="483"/>
      <c r="BM66" s="483"/>
      <c r="BN66" s="483"/>
      <c r="BO66" s="483"/>
      <c r="BP66" s="483"/>
      <c r="BQ66" s="483"/>
      <c r="BR66" s="483"/>
      <c r="BS66" s="483"/>
      <c r="BT66" s="483"/>
      <c r="BU66" s="483"/>
    </row>
    <row r="67" spans="2:100" ht="7.5" customHeight="1" x14ac:dyDescent="0.25">
      <c r="C67" s="13"/>
      <c r="D67" s="13"/>
      <c r="E67" s="13"/>
      <c r="F67" s="13"/>
      <c r="G67" s="13"/>
      <c r="H67" s="13"/>
      <c r="I67" s="13"/>
      <c r="J67" s="12"/>
      <c r="K67" s="12"/>
      <c r="L67" s="12"/>
      <c r="M67" s="13"/>
      <c r="N67" s="13"/>
      <c r="O67" s="13"/>
      <c r="P67" s="13"/>
      <c r="Q67" s="13"/>
      <c r="R67" s="13"/>
      <c r="S67" s="13"/>
      <c r="T67" s="12"/>
      <c r="U67" s="12"/>
      <c r="V67" s="12"/>
      <c r="W67" s="24"/>
      <c r="X67" s="24"/>
      <c r="Y67" s="24"/>
      <c r="Z67" s="24"/>
      <c r="AA67" s="12"/>
      <c r="AB67" s="12"/>
      <c r="AC67" s="12"/>
      <c r="AD67" s="12"/>
      <c r="AE67" s="12"/>
      <c r="AF67" s="24"/>
      <c r="AG67" s="521"/>
      <c r="AH67" s="24"/>
      <c r="AI67" s="25"/>
      <c r="AJ67" s="25"/>
      <c r="AK67" s="25"/>
      <c r="AV67" s="482"/>
      <c r="AW67" s="457"/>
      <c r="AX67" s="457"/>
      <c r="AY67" s="484"/>
      <c r="AZ67" s="483"/>
      <c r="BA67" s="483"/>
      <c r="BB67" s="483"/>
      <c r="BC67" s="483"/>
      <c r="BD67" s="483"/>
      <c r="BE67" s="483"/>
      <c r="BF67" s="483"/>
      <c r="BG67" s="483"/>
      <c r="BH67" s="483"/>
      <c r="BI67" s="483"/>
      <c r="BJ67" s="483"/>
      <c r="BK67" s="483"/>
      <c r="BL67" s="483"/>
      <c r="BM67" s="483"/>
      <c r="BN67" s="483"/>
      <c r="BO67" s="483"/>
      <c r="BP67" s="483"/>
      <c r="BQ67" s="483"/>
      <c r="BR67" s="483"/>
      <c r="BS67" s="483"/>
      <c r="BT67" s="483"/>
      <c r="BU67" s="483"/>
    </row>
    <row r="68" spans="2:100" ht="16.5" x14ac:dyDescent="0.25">
      <c r="D68" s="892" t="s">
        <v>111</v>
      </c>
      <c r="E68" s="893"/>
      <c r="F68" s="893"/>
      <c r="G68" s="893"/>
      <c r="H68" s="893"/>
      <c r="I68" s="893"/>
      <c r="J68" s="893"/>
      <c r="K68" s="893"/>
      <c r="L68" s="893"/>
      <c r="M68" s="893"/>
      <c r="N68" s="893"/>
      <c r="O68" s="893"/>
      <c r="P68" s="893"/>
      <c r="Q68" s="893"/>
      <c r="R68" s="893"/>
      <c r="S68" s="893"/>
      <c r="T68" s="893"/>
      <c r="U68" s="893"/>
      <c r="V68" s="894"/>
      <c r="W68" s="1108"/>
      <c r="X68" s="1108"/>
      <c r="Y68" s="1108"/>
      <c r="Z68" s="1108"/>
      <c r="AA68" s="892" t="s">
        <v>112</v>
      </c>
      <c r="AB68" s="893"/>
      <c r="AC68" s="893"/>
      <c r="AD68" s="893"/>
      <c r="AE68" s="894"/>
      <c r="AF68" s="1100"/>
      <c r="AG68" s="1100"/>
      <c r="AH68" s="1100"/>
      <c r="AI68" s="1100"/>
      <c r="AJ68" s="1100"/>
      <c r="AK68" s="1101"/>
      <c r="AL68" s="10"/>
      <c r="AM68" s="15"/>
      <c r="AV68" s="482"/>
      <c r="AW68" s="457"/>
      <c r="AX68" s="457"/>
      <c r="AY68" s="484"/>
      <c r="AZ68" s="485"/>
      <c r="BA68" s="485"/>
      <c r="BB68" s="485"/>
      <c r="BC68" s="485"/>
      <c r="BD68" s="485"/>
      <c r="BE68" s="485"/>
      <c r="BF68" s="485"/>
      <c r="BG68" s="485"/>
      <c r="BH68" s="485"/>
      <c r="BI68" s="485"/>
      <c r="BJ68" s="485"/>
      <c r="BK68" s="485"/>
      <c r="BL68" s="485"/>
      <c r="BM68" s="485"/>
      <c r="BN68" s="485"/>
      <c r="BO68" s="483"/>
      <c r="BP68" s="483"/>
      <c r="BQ68" s="483"/>
      <c r="BR68" s="483"/>
      <c r="BS68" s="483"/>
      <c r="BT68" s="483"/>
      <c r="BU68" s="483"/>
    </row>
    <row r="69" spans="2:100" ht="7.5" customHeight="1" x14ac:dyDescent="0.25">
      <c r="C69" s="13"/>
      <c r="D69" s="13"/>
      <c r="E69" s="13"/>
      <c r="F69" s="13"/>
      <c r="G69" s="13"/>
      <c r="H69" s="13"/>
      <c r="I69" s="13"/>
      <c r="J69" s="13"/>
      <c r="K69" s="13"/>
      <c r="L69" s="13"/>
      <c r="M69" s="13"/>
      <c r="N69" s="13"/>
      <c r="O69" s="13"/>
      <c r="P69" s="13"/>
      <c r="Q69" s="13"/>
      <c r="R69" s="13"/>
      <c r="S69" s="13"/>
      <c r="T69" s="12"/>
      <c r="U69" s="12"/>
      <c r="V69" s="12"/>
      <c r="W69" s="12"/>
      <c r="X69" s="12"/>
      <c r="Y69" s="12"/>
      <c r="Z69" s="12"/>
      <c r="AA69" s="12"/>
      <c r="AB69" s="12"/>
      <c r="AC69" s="12"/>
      <c r="AD69" s="12"/>
      <c r="AE69" s="12"/>
      <c r="AF69" s="14"/>
      <c r="AG69" s="522"/>
      <c r="AH69" s="14"/>
      <c r="AI69" s="26"/>
      <c r="AJ69" s="26"/>
      <c r="AK69" s="26"/>
      <c r="AM69" s="10"/>
      <c r="AN69" s="10"/>
      <c r="AO69" s="10"/>
      <c r="AV69" s="482"/>
      <c r="AW69" s="457"/>
      <c r="AX69" s="457"/>
      <c r="AY69" s="484"/>
      <c r="BA69" s="483"/>
      <c r="BB69" s="483"/>
      <c r="BC69" s="483"/>
      <c r="BD69" s="483"/>
      <c r="BE69" s="483"/>
      <c r="BF69" s="483"/>
      <c r="BG69" s="483"/>
      <c r="BH69" s="483"/>
      <c r="BI69" s="483"/>
      <c r="BJ69" s="483"/>
      <c r="BK69" s="483"/>
      <c r="BL69" s="483"/>
      <c r="BM69" s="483"/>
      <c r="BN69" s="483"/>
      <c r="BO69" s="483"/>
      <c r="BP69" s="483"/>
      <c r="BQ69" s="483"/>
      <c r="BR69" s="483"/>
      <c r="BS69" s="483"/>
      <c r="BT69" s="483"/>
      <c r="BU69" s="483"/>
    </row>
    <row r="70" spans="2:100" s="669" customFormat="1" ht="18.75" customHeight="1" x14ac:dyDescent="0.25">
      <c r="B70" s="668"/>
      <c r="C70" s="775" t="s">
        <v>359</v>
      </c>
      <c r="D70" s="776"/>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7"/>
      <c r="AH70"/>
      <c r="AI70" s="775" t="s">
        <v>358</v>
      </c>
      <c r="AJ70" s="776"/>
      <c r="AK70" s="776"/>
      <c r="AL70" s="776"/>
      <c r="AM70" s="776"/>
      <c r="AN70" s="776"/>
      <c r="AO70" s="776"/>
      <c r="AP70" s="776"/>
      <c r="AQ70" s="776"/>
      <c r="AR70" s="776"/>
      <c r="AS70" s="776"/>
      <c r="AT70" s="776"/>
      <c r="AU70" s="776"/>
      <c r="AV70" s="776"/>
      <c r="AW70" s="776"/>
      <c r="AX70" s="776"/>
      <c r="AY70" s="776"/>
      <c r="AZ70" s="776"/>
      <c r="BA70" s="776"/>
      <c r="BB70" s="776"/>
      <c r="BC70" s="777"/>
      <c r="BD70"/>
      <c r="BE70"/>
      <c r="BF70" s="668"/>
      <c r="BG70" s="668"/>
      <c r="BH70" s="668"/>
      <c r="BI70" s="668"/>
      <c r="BJ70" s="668"/>
      <c r="BK70" s="668"/>
      <c r="BL70" s="668"/>
      <c r="BM70" s="668"/>
      <c r="BN70" s="668"/>
      <c r="BO70" s="668"/>
      <c r="BP70" s="668"/>
      <c r="BQ70" s="668"/>
      <c r="BR70" s="668"/>
      <c r="BS70" s="668"/>
      <c r="BT70" s="668"/>
      <c r="BU70" s="668"/>
      <c r="BV70" s="668"/>
      <c r="BW70" s="668"/>
      <c r="BX70" s="668"/>
      <c r="BY70" s="668"/>
      <c r="BZ70" s="668"/>
      <c r="CA70" s="668"/>
      <c r="CB70" s="668"/>
      <c r="CC70" s="668"/>
      <c r="CM70" s="668"/>
      <c r="CN70" s="668"/>
      <c r="CO70" s="668"/>
      <c r="CP70" s="668"/>
      <c r="CQ70" s="668"/>
      <c r="CR70" s="668"/>
      <c r="CS70" s="668"/>
      <c r="CT70" s="668"/>
      <c r="CU70" s="668"/>
      <c r="CV70" s="668"/>
    </row>
    <row r="71" spans="2:100" ht="35.25" customHeight="1" x14ac:dyDescent="0.2">
      <c r="C71" s="1094" t="s">
        <v>330</v>
      </c>
      <c r="D71" s="1052" t="s">
        <v>331</v>
      </c>
      <c r="E71" s="1052"/>
      <c r="F71" s="1052"/>
      <c r="G71" s="1052"/>
      <c r="H71" s="1052"/>
      <c r="I71" s="1052"/>
      <c r="J71" s="1052"/>
      <c r="K71" s="1052"/>
      <c r="L71" s="1053"/>
      <c r="M71" s="1045" t="s">
        <v>329</v>
      </c>
      <c r="N71" s="1045"/>
      <c r="O71" s="1045"/>
      <c r="P71" s="1045"/>
      <c r="Q71" s="1045"/>
      <c r="R71" s="1045"/>
      <c r="S71" s="1046"/>
      <c r="T71" s="1051" t="s">
        <v>340</v>
      </c>
      <c r="U71" s="1052"/>
      <c r="V71" s="1053"/>
      <c r="W71" s="1051"/>
      <c r="X71" s="1067"/>
      <c r="Y71" s="1051"/>
      <c r="Z71" s="1067"/>
      <c r="AA71" s="1082" t="s">
        <v>341</v>
      </c>
      <c r="AB71" s="1081" t="s">
        <v>376</v>
      </c>
      <c r="AC71" s="1076" t="s">
        <v>347</v>
      </c>
      <c r="AD71" s="1076"/>
      <c r="AE71" s="1076"/>
      <c r="AF71" s="1076"/>
      <c r="AG71" s="1076"/>
      <c r="AH71" s="667"/>
      <c r="AI71" s="1114" t="s">
        <v>360</v>
      </c>
      <c r="AJ71" s="1114"/>
      <c r="AK71" s="1114"/>
      <c r="AL71" s="1114"/>
      <c r="AM71" s="1114"/>
      <c r="AN71" s="1114"/>
      <c r="AO71" s="1114"/>
      <c r="AP71" s="1114"/>
      <c r="AQ71" s="1114"/>
      <c r="AR71" s="855" t="s">
        <v>6</v>
      </c>
      <c r="AS71" s="855"/>
      <c r="AT71" s="855"/>
      <c r="AU71" s="855"/>
      <c r="AV71" s="855"/>
      <c r="AW71" s="855"/>
      <c r="AX71" s="855"/>
      <c r="AY71" s="855"/>
      <c r="AZ71" s="787"/>
      <c r="BA71" s="788"/>
      <c r="BB71" s="788"/>
      <c r="BC71" s="789"/>
      <c r="BD71" s="29"/>
      <c r="BE71" s="29"/>
      <c r="BF71" s="29"/>
      <c r="BG71" s="29"/>
      <c r="BH71" s="29"/>
      <c r="BI71" s="29"/>
      <c r="BK71" s="9"/>
      <c r="BL71" s="9"/>
      <c r="BM71" s="9"/>
      <c r="BN71" s="9"/>
      <c r="BO71" s="9"/>
      <c r="BP71" s="9"/>
      <c r="BQ71" s="9"/>
      <c r="BR71" s="9"/>
      <c r="BS71" s="9"/>
      <c r="BT71" s="9"/>
      <c r="BU71" s="9"/>
      <c r="BV71" s="9"/>
      <c r="BW71" s="9"/>
      <c r="BX71" s="9"/>
      <c r="BY71" s="9"/>
      <c r="BZ71" s="9"/>
      <c r="CA71" s="9"/>
      <c r="CB71" s="9"/>
      <c r="CC71" s="9"/>
      <c r="CM71" s="9"/>
      <c r="CN71" s="9"/>
      <c r="CO71" s="9"/>
      <c r="CP71" s="9"/>
      <c r="CQ71" s="9"/>
      <c r="CR71" s="9"/>
      <c r="CS71" s="9"/>
      <c r="CT71" s="9"/>
      <c r="CU71" s="9"/>
      <c r="CV71" s="9"/>
    </row>
    <row r="72" spans="2:100" ht="24.75" customHeight="1" x14ac:dyDescent="0.2">
      <c r="C72" s="1095"/>
      <c r="D72" s="1055"/>
      <c r="E72" s="1055"/>
      <c r="F72" s="1055"/>
      <c r="G72" s="1055"/>
      <c r="H72" s="1055"/>
      <c r="I72" s="1055"/>
      <c r="J72" s="1055"/>
      <c r="K72" s="1055"/>
      <c r="L72" s="1056"/>
      <c r="M72" s="1047"/>
      <c r="N72" s="1047"/>
      <c r="O72" s="1047"/>
      <c r="P72" s="1047"/>
      <c r="Q72" s="1047"/>
      <c r="R72" s="1047"/>
      <c r="S72" s="1048"/>
      <c r="T72" s="1054"/>
      <c r="U72" s="1055"/>
      <c r="V72" s="1056"/>
      <c r="W72" s="1068"/>
      <c r="X72" s="1069"/>
      <c r="Y72" s="1068"/>
      <c r="Z72" s="1069"/>
      <c r="AA72" s="1083"/>
      <c r="AB72" s="1048"/>
      <c r="AC72" s="1076"/>
      <c r="AD72" s="1076"/>
      <c r="AE72" s="1076"/>
      <c r="AF72" s="1076"/>
      <c r="AG72" s="1076"/>
      <c r="AH72" s="667"/>
      <c r="AI72" s="1114"/>
      <c r="AJ72" s="1114"/>
      <c r="AK72" s="1114"/>
      <c r="AL72" s="1114"/>
      <c r="AM72" s="1114"/>
      <c r="AN72" s="1114"/>
      <c r="AO72" s="1114"/>
      <c r="AP72" s="1114"/>
      <c r="AQ72" s="1114"/>
      <c r="AR72" s="1126" t="s">
        <v>348</v>
      </c>
      <c r="AS72" s="1127"/>
      <c r="AT72" s="1127"/>
      <c r="AU72" s="1128"/>
      <c r="AV72" s="854" t="s">
        <v>361</v>
      </c>
      <c r="AW72" s="853"/>
      <c r="AX72" s="853"/>
      <c r="AY72" s="853"/>
      <c r="AZ72" s="853" t="s">
        <v>346</v>
      </c>
      <c r="BA72" s="853"/>
      <c r="BB72" s="853"/>
      <c r="BC72" s="853"/>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M72" s="9"/>
      <c r="CN72" s="9"/>
      <c r="CO72" s="9"/>
      <c r="CP72" s="9"/>
      <c r="CQ72" s="9"/>
      <c r="CR72" s="9"/>
      <c r="CS72" s="9"/>
      <c r="CT72" s="9"/>
      <c r="CU72" s="9"/>
      <c r="CV72" s="9"/>
    </row>
    <row r="73" spans="2:100" ht="35.25" customHeight="1" x14ac:dyDescent="0.2">
      <c r="C73" s="1096"/>
      <c r="D73" s="1058"/>
      <c r="E73" s="1058"/>
      <c r="F73" s="1058"/>
      <c r="G73" s="1058"/>
      <c r="H73" s="1058"/>
      <c r="I73" s="1058"/>
      <c r="J73" s="1058"/>
      <c r="K73" s="1058"/>
      <c r="L73" s="1059"/>
      <c r="M73" s="1049"/>
      <c r="N73" s="1049"/>
      <c r="O73" s="1049"/>
      <c r="P73" s="1049"/>
      <c r="Q73" s="1049"/>
      <c r="R73" s="1049"/>
      <c r="S73" s="1050"/>
      <c r="T73" s="1057"/>
      <c r="U73" s="1058"/>
      <c r="V73" s="1059"/>
      <c r="W73" s="1070"/>
      <c r="X73" s="1071"/>
      <c r="Y73" s="1070"/>
      <c r="Z73" s="1071"/>
      <c r="AA73" s="1084"/>
      <c r="AB73" s="1050"/>
      <c r="AC73" s="1076" t="s">
        <v>7</v>
      </c>
      <c r="AD73" s="1076"/>
      <c r="AE73" s="1076"/>
      <c r="AF73" s="1076"/>
      <c r="AG73" s="1076"/>
      <c r="AH73" s="667"/>
      <c r="AI73" s="1113" t="s">
        <v>342</v>
      </c>
      <c r="AJ73" s="1113"/>
      <c r="AK73" s="1113"/>
      <c r="AL73" s="1113"/>
      <c r="AM73" s="1113"/>
      <c r="AN73" s="1113" t="s">
        <v>343</v>
      </c>
      <c r="AO73" s="1113"/>
      <c r="AP73" s="1113"/>
      <c r="AQ73" s="1113"/>
      <c r="AR73" s="1129"/>
      <c r="AS73" s="1130"/>
      <c r="AT73" s="1130"/>
      <c r="AU73" s="1131"/>
      <c r="AV73" s="853"/>
      <c r="AW73" s="853"/>
      <c r="AX73" s="853"/>
      <c r="AY73" s="853"/>
      <c r="AZ73" s="853"/>
      <c r="BA73" s="853"/>
      <c r="BB73" s="853"/>
      <c r="BC73" s="853"/>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M73" s="9"/>
      <c r="CN73" s="9"/>
      <c r="CO73" s="9"/>
      <c r="CP73" s="9"/>
      <c r="CQ73" s="9"/>
      <c r="CR73" s="9"/>
      <c r="CS73" s="9"/>
      <c r="CT73" s="9"/>
      <c r="CU73" s="9"/>
      <c r="CV73" s="9"/>
    </row>
    <row r="74" spans="2:100" s="236" customFormat="1" ht="16.5" customHeight="1" x14ac:dyDescent="0.2">
      <c r="B74" s="239"/>
      <c r="C74" s="638">
        <v>10</v>
      </c>
      <c r="D74" s="895" t="s">
        <v>378</v>
      </c>
      <c r="E74" s="896"/>
      <c r="F74" s="896"/>
      <c r="G74" s="896"/>
      <c r="H74" s="896"/>
      <c r="I74" s="896"/>
      <c r="J74" s="896"/>
      <c r="K74" s="896"/>
      <c r="L74" s="897"/>
      <c r="M74" s="1097" t="s">
        <v>396</v>
      </c>
      <c r="N74" s="1098"/>
      <c r="O74" s="1098"/>
      <c r="P74" s="1098"/>
      <c r="Q74" s="1098"/>
      <c r="R74" s="1098"/>
      <c r="S74" s="1099"/>
      <c r="T74" s="1077">
        <v>675</v>
      </c>
      <c r="U74" s="1078"/>
      <c r="V74" s="1079"/>
      <c r="W74" s="1065"/>
      <c r="X74" s="1066"/>
      <c r="Y74" s="1077"/>
      <c r="Z74" s="1079"/>
      <c r="AA74" s="724">
        <v>20</v>
      </c>
      <c r="AB74" s="726">
        <v>0</v>
      </c>
      <c r="AC74" s="898">
        <f>T74*AA74*(1-AB74)</f>
        <v>13500</v>
      </c>
      <c r="AD74" s="898"/>
      <c r="AE74" s="898"/>
      <c r="AF74" s="898"/>
      <c r="AG74" s="898"/>
      <c r="AH74" s="667"/>
      <c r="AI74" s="1701"/>
      <c r="AJ74" s="1701"/>
      <c r="AK74" s="1701"/>
      <c r="AL74" s="1701"/>
      <c r="AM74" s="1701"/>
      <c r="AN74" s="1080"/>
      <c r="AO74" s="1080"/>
      <c r="AP74" s="1080"/>
      <c r="AQ74" s="1080"/>
      <c r="AR74" s="848">
        <f>IF(BP74=2,"שגיאה! יש למלא יחידות או אחוזים",IF(AI74*T74*(1-AB74)+AN74*AC74*(1-AB74)+AV74&gt;AC74,"שגיאה! יש חריגה מסכום ההזמנה",AI74*T74*(1-AB74)+AN74*AC74*(1-AB74)))</f>
        <v>0</v>
      </c>
      <c r="AS74" s="849"/>
      <c r="AT74" s="849"/>
      <c r="AU74" s="850"/>
      <c r="AV74" s="858"/>
      <c r="AW74" s="859"/>
      <c r="AX74" s="859"/>
      <c r="AY74" s="860"/>
      <c r="AZ74" s="848">
        <f>AC74-AR74-AV74</f>
        <v>13500</v>
      </c>
      <c r="BA74" s="849"/>
      <c r="BB74" s="849"/>
      <c r="BC74" s="850"/>
      <c r="BD74" s="483"/>
      <c r="BP74" s="236">
        <f>COUNT(AI74:AQ74)</f>
        <v>0</v>
      </c>
    </row>
    <row r="75" spans="2:100" s="236" customFormat="1" ht="16.5" customHeight="1" x14ac:dyDescent="0.2">
      <c r="B75" s="239"/>
      <c r="C75" s="638">
        <v>20</v>
      </c>
      <c r="D75" s="895" t="s">
        <v>379</v>
      </c>
      <c r="E75" s="896"/>
      <c r="F75" s="896"/>
      <c r="G75" s="896"/>
      <c r="H75" s="896"/>
      <c r="I75" s="896"/>
      <c r="J75" s="896"/>
      <c r="K75" s="896"/>
      <c r="L75" s="897"/>
      <c r="M75" s="1097" t="s">
        <v>397</v>
      </c>
      <c r="N75" s="1098" t="s">
        <v>397</v>
      </c>
      <c r="O75" s="1098"/>
      <c r="P75" s="1098"/>
      <c r="Q75" s="1098"/>
      <c r="R75" s="1098"/>
      <c r="S75" s="1099"/>
      <c r="T75" s="1077">
        <v>675</v>
      </c>
      <c r="U75" s="1078">
        <v>250</v>
      </c>
      <c r="V75" s="1079">
        <v>250</v>
      </c>
      <c r="W75" s="1065"/>
      <c r="X75" s="1066"/>
      <c r="Y75" s="1077"/>
      <c r="Z75" s="1079"/>
      <c r="AA75" s="724">
        <v>20</v>
      </c>
      <c r="AB75" s="725">
        <v>0</v>
      </c>
      <c r="AC75" s="898">
        <f t="shared" ref="AC75:AC91" si="1">T75*AA75*(1-AB75)</f>
        <v>13500</v>
      </c>
      <c r="AD75" s="898"/>
      <c r="AE75" s="898"/>
      <c r="AF75" s="898"/>
      <c r="AG75" s="898"/>
      <c r="AH75" s="667"/>
      <c r="AI75" s="1701"/>
      <c r="AJ75" s="1701"/>
      <c r="AK75" s="1701"/>
      <c r="AL75" s="1701"/>
      <c r="AM75" s="1701"/>
      <c r="AN75" s="1080"/>
      <c r="AO75" s="1080"/>
      <c r="AP75" s="1080"/>
      <c r="AQ75" s="1080"/>
      <c r="AR75" s="848">
        <f t="shared" ref="AR75:AR91" si="2">IF(BP75=2,"שגיאה! יש למלא יחידות או אחוזים",IF(AI75*T75*(1-AB75)+AN75*AC75*(1-AB75)+AV75&gt;AC75,"שגיאה! יש חריגה מסכום ההזמנה",AI75*T75*(1-AB75)+AN75*AC75*(1-AB75)))</f>
        <v>0</v>
      </c>
      <c r="AS75" s="849"/>
      <c r="AT75" s="849"/>
      <c r="AU75" s="850"/>
      <c r="AV75" s="858"/>
      <c r="AW75" s="859"/>
      <c r="AX75" s="859"/>
      <c r="AY75" s="860"/>
      <c r="AZ75" s="848">
        <f t="shared" ref="AZ75:AZ91" si="3">AC75-AR75-AV75</f>
        <v>13500</v>
      </c>
      <c r="BA75" s="849"/>
      <c r="BB75" s="849"/>
      <c r="BC75" s="850"/>
      <c r="BD75" s="483"/>
      <c r="BP75" s="236">
        <f t="shared" ref="BP75:BP91" si="4">COUNT(AI75:AQ75)</f>
        <v>0</v>
      </c>
    </row>
    <row r="76" spans="2:100" s="236" customFormat="1" ht="16.5" customHeight="1" x14ac:dyDescent="0.2">
      <c r="B76" s="239"/>
      <c r="C76" s="638">
        <v>30</v>
      </c>
      <c r="D76" s="895" t="s">
        <v>380</v>
      </c>
      <c r="E76" s="896"/>
      <c r="F76" s="896"/>
      <c r="G76" s="896"/>
      <c r="H76" s="896"/>
      <c r="I76" s="896"/>
      <c r="J76" s="896"/>
      <c r="K76" s="896"/>
      <c r="L76" s="897"/>
      <c r="M76" s="1097" t="s">
        <v>398</v>
      </c>
      <c r="N76" s="1098" t="s">
        <v>398</v>
      </c>
      <c r="O76" s="1098"/>
      <c r="P76" s="1098"/>
      <c r="Q76" s="1098"/>
      <c r="R76" s="1098"/>
      <c r="S76" s="1099"/>
      <c r="T76" s="1077">
        <v>450</v>
      </c>
      <c r="U76" s="1078">
        <v>500</v>
      </c>
      <c r="V76" s="1079">
        <v>500</v>
      </c>
      <c r="W76" s="1065"/>
      <c r="X76" s="1066"/>
      <c r="Y76" s="1077"/>
      <c r="Z76" s="1079"/>
      <c r="AA76" s="724">
        <v>7</v>
      </c>
      <c r="AB76" s="725">
        <v>0</v>
      </c>
      <c r="AC76" s="898">
        <f t="shared" si="1"/>
        <v>3150</v>
      </c>
      <c r="AD76" s="898"/>
      <c r="AE76" s="898"/>
      <c r="AF76" s="898"/>
      <c r="AG76" s="898"/>
      <c r="AH76" s="667"/>
      <c r="AI76" s="1701"/>
      <c r="AJ76" s="1701"/>
      <c r="AK76" s="1701"/>
      <c r="AL76" s="1701"/>
      <c r="AM76" s="1701"/>
      <c r="AN76" s="1080"/>
      <c r="AO76" s="1080"/>
      <c r="AP76" s="1080"/>
      <c r="AQ76" s="1080"/>
      <c r="AR76" s="848">
        <f t="shared" si="2"/>
        <v>0</v>
      </c>
      <c r="AS76" s="849"/>
      <c r="AT76" s="849"/>
      <c r="AU76" s="850"/>
      <c r="AV76" s="858"/>
      <c r="AW76" s="859"/>
      <c r="AX76" s="859"/>
      <c r="AY76" s="860"/>
      <c r="AZ76" s="848">
        <f t="shared" si="3"/>
        <v>3150</v>
      </c>
      <c r="BA76" s="849"/>
      <c r="BB76" s="849"/>
      <c r="BC76" s="850"/>
      <c r="BD76" s="483"/>
      <c r="BP76" s="236">
        <f t="shared" si="4"/>
        <v>0</v>
      </c>
    </row>
    <row r="77" spans="2:100" s="236" customFormat="1" ht="16.5" customHeight="1" x14ac:dyDescent="0.2">
      <c r="B77" s="239"/>
      <c r="C77" s="638">
        <v>40</v>
      </c>
      <c r="D77" s="895" t="s">
        <v>381</v>
      </c>
      <c r="E77" s="896"/>
      <c r="F77" s="896"/>
      <c r="G77" s="896"/>
      <c r="H77" s="896"/>
      <c r="I77" s="896"/>
      <c r="J77" s="896"/>
      <c r="K77" s="896"/>
      <c r="L77" s="897"/>
      <c r="M77" s="1097" t="s">
        <v>396</v>
      </c>
      <c r="N77" s="1098" t="s">
        <v>396</v>
      </c>
      <c r="O77" s="1098"/>
      <c r="P77" s="1098"/>
      <c r="Q77" s="1098"/>
      <c r="R77" s="1098"/>
      <c r="S77" s="1099"/>
      <c r="T77" s="1077">
        <v>675</v>
      </c>
      <c r="U77" s="1078">
        <v>1000</v>
      </c>
      <c r="V77" s="1079">
        <v>1000</v>
      </c>
      <c r="W77" s="1065"/>
      <c r="X77" s="1066"/>
      <c r="Y77" s="1077"/>
      <c r="Z77" s="1079"/>
      <c r="AA77" s="724">
        <v>10</v>
      </c>
      <c r="AB77" s="725">
        <v>0</v>
      </c>
      <c r="AC77" s="898">
        <f t="shared" si="1"/>
        <v>6750</v>
      </c>
      <c r="AD77" s="898"/>
      <c r="AE77" s="898"/>
      <c r="AF77" s="898"/>
      <c r="AG77" s="898"/>
      <c r="AH77" s="667"/>
      <c r="AI77" s="1701"/>
      <c r="AJ77" s="1701"/>
      <c r="AK77" s="1701"/>
      <c r="AL77" s="1701"/>
      <c r="AM77" s="1701"/>
      <c r="AN77" s="1080"/>
      <c r="AO77" s="1080"/>
      <c r="AP77" s="1080"/>
      <c r="AQ77" s="1080"/>
      <c r="AR77" s="848">
        <f t="shared" si="2"/>
        <v>0</v>
      </c>
      <c r="AS77" s="849"/>
      <c r="AT77" s="849"/>
      <c r="AU77" s="850"/>
      <c r="AV77" s="858"/>
      <c r="AW77" s="859"/>
      <c r="AX77" s="859"/>
      <c r="AY77" s="860"/>
      <c r="AZ77" s="848">
        <f t="shared" si="3"/>
        <v>6750</v>
      </c>
      <c r="BA77" s="849"/>
      <c r="BB77" s="849"/>
      <c r="BC77" s="850"/>
      <c r="BD77" s="483"/>
      <c r="BP77" s="236">
        <f t="shared" si="4"/>
        <v>0</v>
      </c>
    </row>
    <row r="78" spans="2:100" s="236" customFormat="1" ht="16.5" customHeight="1" x14ac:dyDescent="0.2">
      <c r="B78" s="239"/>
      <c r="C78" s="638">
        <v>50</v>
      </c>
      <c r="D78" s="895" t="s">
        <v>382</v>
      </c>
      <c r="E78" s="896"/>
      <c r="F78" s="896"/>
      <c r="G78" s="896"/>
      <c r="H78" s="896"/>
      <c r="I78" s="896"/>
      <c r="J78" s="896"/>
      <c r="K78" s="896"/>
      <c r="L78" s="897"/>
      <c r="M78" s="1097" t="s">
        <v>397</v>
      </c>
      <c r="N78" s="1098" t="s">
        <v>397</v>
      </c>
      <c r="O78" s="1098"/>
      <c r="P78" s="1098"/>
      <c r="Q78" s="1098"/>
      <c r="R78" s="1098"/>
      <c r="S78" s="1099"/>
      <c r="T78" s="1077">
        <v>900</v>
      </c>
      <c r="U78" s="1078">
        <v>6500</v>
      </c>
      <c r="V78" s="1079">
        <v>6500</v>
      </c>
      <c r="W78" s="1065"/>
      <c r="X78" s="1066"/>
      <c r="Y78" s="1077"/>
      <c r="Z78" s="1079"/>
      <c r="AA78" s="724">
        <v>10</v>
      </c>
      <c r="AB78" s="725">
        <v>0</v>
      </c>
      <c r="AC78" s="898">
        <f t="shared" si="1"/>
        <v>9000</v>
      </c>
      <c r="AD78" s="898"/>
      <c r="AE78" s="898"/>
      <c r="AF78" s="898"/>
      <c r="AG78" s="898"/>
      <c r="AH78" s="667"/>
      <c r="AI78" s="1701"/>
      <c r="AJ78" s="1701"/>
      <c r="AK78" s="1701"/>
      <c r="AL78" s="1701"/>
      <c r="AM78" s="1701"/>
      <c r="AN78" s="1080"/>
      <c r="AO78" s="1080"/>
      <c r="AP78" s="1080"/>
      <c r="AQ78" s="1080"/>
      <c r="AR78" s="848">
        <f t="shared" si="2"/>
        <v>0</v>
      </c>
      <c r="AS78" s="849"/>
      <c r="AT78" s="849"/>
      <c r="AU78" s="850"/>
      <c r="AV78" s="858"/>
      <c r="AW78" s="859"/>
      <c r="AX78" s="859"/>
      <c r="AY78" s="860"/>
      <c r="AZ78" s="848">
        <f t="shared" si="3"/>
        <v>9000</v>
      </c>
      <c r="BA78" s="849"/>
      <c r="BB78" s="849"/>
      <c r="BC78" s="850"/>
      <c r="BD78" s="483"/>
      <c r="BP78" s="236">
        <f t="shared" si="4"/>
        <v>0</v>
      </c>
    </row>
    <row r="79" spans="2:100" s="236" customFormat="1" ht="16.5" customHeight="1" x14ac:dyDescent="0.2">
      <c r="B79" s="239"/>
      <c r="C79" s="638">
        <v>60</v>
      </c>
      <c r="D79" s="895" t="s">
        <v>383</v>
      </c>
      <c r="E79" s="896"/>
      <c r="F79" s="896"/>
      <c r="G79" s="896"/>
      <c r="H79" s="896"/>
      <c r="I79" s="896"/>
      <c r="J79" s="896"/>
      <c r="K79" s="896"/>
      <c r="L79" s="897"/>
      <c r="M79" s="1097" t="s">
        <v>398</v>
      </c>
      <c r="N79" s="1098" t="s">
        <v>398</v>
      </c>
      <c r="O79" s="1098"/>
      <c r="P79" s="1098"/>
      <c r="Q79" s="1098"/>
      <c r="R79" s="1098"/>
      <c r="S79" s="1099"/>
      <c r="T79" s="1077">
        <v>675</v>
      </c>
      <c r="U79" s="1078">
        <v>9500</v>
      </c>
      <c r="V79" s="1079">
        <v>9500</v>
      </c>
      <c r="W79" s="1065"/>
      <c r="X79" s="1066"/>
      <c r="Y79" s="1077"/>
      <c r="Z79" s="1079"/>
      <c r="AA79" s="724">
        <v>6</v>
      </c>
      <c r="AB79" s="725">
        <v>0</v>
      </c>
      <c r="AC79" s="898">
        <f t="shared" si="1"/>
        <v>4050</v>
      </c>
      <c r="AD79" s="898"/>
      <c r="AE79" s="898"/>
      <c r="AF79" s="898"/>
      <c r="AG79" s="898"/>
      <c r="AH79" s="667"/>
      <c r="AI79" s="1701"/>
      <c r="AJ79" s="1701"/>
      <c r="AK79" s="1701"/>
      <c r="AL79" s="1701"/>
      <c r="AM79" s="1701"/>
      <c r="AN79" s="1080"/>
      <c r="AO79" s="1080"/>
      <c r="AP79" s="1080"/>
      <c r="AQ79" s="1080"/>
      <c r="AR79" s="848">
        <f t="shared" si="2"/>
        <v>0</v>
      </c>
      <c r="AS79" s="849"/>
      <c r="AT79" s="849"/>
      <c r="AU79" s="850"/>
      <c r="AV79" s="858"/>
      <c r="AW79" s="859"/>
      <c r="AX79" s="859"/>
      <c r="AY79" s="860"/>
      <c r="AZ79" s="848">
        <f t="shared" si="3"/>
        <v>4050</v>
      </c>
      <c r="BA79" s="849"/>
      <c r="BB79" s="849"/>
      <c r="BC79" s="850"/>
      <c r="BD79" s="483"/>
      <c r="BP79" s="236">
        <f t="shared" si="4"/>
        <v>0</v>
      </c>
    </row>
    <row r="80" spans="2:100" s="236" customFormat="1" ht="16.5" customHeight="1" x14ac:dyDescent="0.2">
      <c r="B80" s="239"/>
      <c r="C80" s="638">
        <v>70</v>
      </c>
      <c r="D80" s="895" t="s">
        <v>384</v>
      </c>
      <c r="E80" s="896"/>
      <c r="F80" s="896"/>
      <c r="G80" s="896"/>
      <c r="H80" s="896"/>
      <c r="I80" s="896"/>
      <c r="J80" s="896"/>
      <c r="K80" s="896"/>
      <c r="L80" s="897"/>
      <c r="M80" s="1097" t="s">
        <v>396</v>
      </c>
      <c r="N80" s="1098" t="s">
        <v>396</v>
      </c>
      <c r="O80" s="1098"/>
      <c r="P80" s="1098"/>
      <c r="Q80" s="1098"/>
      <c r="R80" s="1098"/>
      <c r="S80" s="1099"/>
      <c r="T80" s="1077">
        <v>900</v>
      </c>
      <c r="U80" s="1078">
        <v>25</v>
      </c>
      <c r="V80" s="1079">
        <v>25</v>
      </c>
      <c r="W80" s="1065"/>
      <c r="X80" s="1066"/>
      <c r="Y80" s="1077"/>
      <c r="Z80" s="1079"/>
      <c r="AA80" s="724">
        <v>8</v>
      </c>
      <c r="AB80" s="725">
        <v>0</v>
      </c>
      <c r="AC80" s="898">
        <f t="shared" si="1"/>
        <v>7200</v>
      </c>
      <c r="AD80" s="898"/>
      <c r="AE80" s="898"/>
      <c r="AF80" s="898"/>
      <c r="AG80" s="898"/>
      <c r="AH80" s="667"/>
      <c r="AI80" s="1701"/>
      <c r="AJ80" s="1701"/>
      <c r="AK80" s="1701"/>
      <c r="AL80" s="1701"/>
      <c r="AM80" s="1701"/>
      <c r="AN80" s="1080"/>
      <c r="AO80" s="1080"/>
      <c r="AP80" s="1080"/>
      <c r="AQ80" s="1080"/>
      <c r="AR80" s="848">
        <f t="shared" si="2"/>
        <v>0</v>
      </c>
      <c r="AS80" s="849"/>
      <c r="AT80" s="849"/>
      <c r="AU80" s="850"/>
      <c r="AV80" s="858"/>
      <c r="AW80" s="859"/>
      <c r="AX80" s="859"/>
      <c r="AY80" s="860"/>
      <c r="AZ80" s="848">
        <f t="shared" si="3"/>
        <v>7200</v>
      </c>
      <c r="BA80" s="849"/>
      <c r="BB80" s="849"/>
      <c r="BC80" s="850"/>
      <c r="BD80" s="483"/>
      <c r="BP80" s="236">
        <f t="shared" si="4"/>
        <v>0</v>
      </c>
    </row>
    <row r="81" spans="1:153" s="236" customFormat="1" ht="16.5" customHeight="1" x14ac:dyDescent="0.2">
      <c r="B81" s="239"/>
      <c r="C81" s="638">
        <v>80</v>
      </c>
      <c r="D81" s="895" t="s">
        <v>385</v>
      </c>
      <c r="E81" s="896"/>
      <c r="F81" s="896"/>
      <c r="G81" s="896"/>
      <c r="H81" s="896"/>
      <c r="I81" s="896"/>
      <c r="J81" s="896"/>
      <c r="K81" s="896"/>
      <c r="L81" s="897"/>
      <c r="M81" s="1097" t="s">
        <v>397</v>
      </c>
      <c r="N81" s="1098" t="s">
        <v>397</v>
      </c>
      <c r="O81" s="1098"/>
      <c r="P81" s="1098"/>
      <c r="Q81" s="1098"/>
      <c r="R81" s="1098"/>
      <c r="S81" s="1099"/>
      <c r="T81" s="1077">
        <v>1125</v>
      </c>
      <c r="U81" s="1078">
        <v>15</v>
      </c>
      <c r="V81" s="1079">
        <v>15</v>
      </c>
      <c r="W81" s="1065"/>
      <c r="X81" s="1066"/>
      <c r="Y81" s="1077"/>
      <c r="Z81" s="1079"/>
      <c r="AA81" s="724">
        <v>15</v>
      </c>
      <c r="AB81" s="725">
        <v>0</v>
      </c>
      <c r="AC81" s="898">
        <f t="shared" si="1"/>
        <v>16875</v>
      </c>
      <c r="AD81" s="898"/>
      <c r="AE81" s="898"/>
      <c r="AF81" s="898"/>
      <c r="AG81" s="898"/>
      <c r="AH81" s="667"/>
      <c r="AI81" s="1701"/>
      <c r="AJ81" s="1701"/>
      <c r="AK81" s="1701"/>
      <c r="AL81" s="1701"/>
      <c r="AM81" s="1701"/>
      <c r="AN81" s="1080"/>
      <c r="AO81" s="1080"/>
      <c r="AP81" s="1080"/>
      <c r="AQ81" s="1080"/>
      <c r="AR81" s="848">
        <f t="shared" si="2"/>
        <v>0</v>
      </c>
      <c r="AS81" s="849"/>
      <c r="AT81" s="849"/>
      <c r="AU81" s="850"/>
      <c r="AV81" s="858"/>
      <c r="AW81" s="859"/>
      <c r="AX81" s="859"/>
      <c r="AY81" s="860"/>
      <c r="AZ81" s="848">
        <f t="shared" si="3"/>
        <v>16875</v>
      </c>
      <c r="BA81" s="849"/>
      <c r="BB81" s="849"/>
      <c r="BC81" s="850"/>
      <c r="BD81" s="483"/>
      <c r="BP81" s="236">
        <f t="shared" si="4"/>
        <v>0</v>
      </c>
    </row>
    <row r="82" spans="1:153" s="236" customFormat="1" ht="16.5" customHeight="1" x14ac:dyDescent="0.2">
      <c r="B82" s="239"/>
      <c r="C82" s="638">
        <v>90</v>
      </c>
      <c r="D82" s="895" t="s">
        <v>386</v>
      </c>
      <c r="E82" s="896"/>
      <c r="F82" s="896"/>
      <c r="G82" s="896"/>
      <c r="H82" s="896"/>
      <c r="I82" s="896"/>
      <c r="J82" s="896"/>
      <c r="K82" s="896"/>
      <c r="L82" s="897"/>
      <c r="M82" s="1097" t="s">
        <v>398</v>
      </c>
      <c r="N82" s="1098" t="s">
        <v>398</v>
      </c>
      <c r="O82" s="1098"/>
      <c r="P82" s="1098"/>
      <c r="Q82" s="1098"/>
      <c r="R82" s="1098"/>
      <c r="S82" s="1099"/>
      <c r="T82" s="1077">
        <v>900</v>
      </c>
      <c r="U82" s="1078">
        <v>5</v>
      </c>
      <c r="V82" s="1079">
        <v>5</v>
      </c>
      <c r="W82" s="1065"/>
      <c r="X82" s="1066"/>
      <c r="Y82" s="1077"/>
      <c r="Z82" s="1079"/>
      <c r="AA82" s="724">
        <v>10</v>
      </c>
      <c r="AB82" s="725">
        <v>0</v>
      </c>
      <c r="AC82" s="898">
        <f t="shared" si="1"/>
        <v>9000</v>
      </c>
      <c r="AD82" s="898"/>
      <c r="AE82" s="898"/>
      <c r="AF82" s="898"/>
      <c r="AG82" s="898"/>
      <c r="AH82" s="667"/>
      <c r="AI82" s="1701"/>
      <c r="AJ82" s="1701"/>
      <c r="AK82" s="1701"/>
      <c r="AL82" s="1701"/>
      <c r="AM82" s="1701"/>
      <c r="AN82" s="1080"/>
      <c r="AO82" s="1080"/>
      <c r="AP82" s="1080"/>
      <c r="AQ82" s="1080"/>
      <c r="AR82" s="848">
        <f t="shared" si="2"/>
        <v>0</v>
      </c>
      <c r="AS82" s="849"/>
      <c r="AT82" s="849"/>
      <c r="AU82" s="850"/>
      <c r="AV82" s="858"/>
      <c r="AW82" s="859"/>
      <c r="AX82" s="859"/>
      <c r="AY82" s="860"/>
      <c r="AZ82" s="848">
        <f t="shared" si="3"/>
        <v>9000</v>
      </c>
      <c r="BA82" s="849"/>
      <c r="BB82" s="849"/>
      <c r="BC82" s="850"/>
      <c r="BD82" s="483"/>
      <c r="BP82" s="236">
        <f t="shared" si="4"/>
        <v>0</v>
      </c>
    </row>
    <row r="83" spans="1:153" s="236" customFormat="1" ht="16.5" customHeight="1" x14ac:dyDescent="0.2">
      <c r="B83" s="239"/>
      <c r="C83" s="638">
        <v>100</v>
      </c>
      <c r="D83" s="895" t="s">
        <v>387</v>
      </c>
      <c r="E83" s="896"/>
      <c r="F83" s="896"/>
      <c r="G83" s="896"/>
      <c r="H83" s="896"/>
      <c r="I83" s="896"/>
      <c r="J83" s="896"/>
      <c r="K83" s="896"/>
      <c r="L83" s="897"/>
      <c r="M83" s="1097" t="s">
        <v>396</v>
      </c>
      <c r="N83" s="1098" t="s">
        <v>396</v>
      </c>
      <c r="O83" s="1098"/>
      <c r="P83" s="1098"/>
      <c r="Q83" s="1098"/>
      <c r="R83" s="1098"/>
      <c r="S83" s="1099"/>
      <c r="T83" s="1077">
        <v>1125</v>
      </c>
      <c r="U83" s="1078">
        <v>20</v>
      </c>
      <c r="V83" s="1079">
        <v>20</v>
      </c>
      <c r="W83" s="1065"/>
      <c r="X83" s="1066"/>
      <c r="Y83" s="1077"/>
      <c r="Z83" s="1079"/>
      <c r="AA83" s="724">
        <v>15</v>
      </c>
      <c r="AB83" s="725">
        <v>0</v>
      </c>
      <c r="AC83" s="898">
        <f t="shared" si="1"/>
        <v>16875</v>
      </c>
      <c r="AD83" s="898"/>
      <c r="AE83" s="898"/>
      <c r="AF83" s="898"/>
      <c r="AG83" s="898"/>
      <c r="AH83" s="667"/>
      <c r="AI83" s="1701"/>
      <c r="AJ83" s="1701"/>
      <c r="AK83" s="1701"/>
      <c r="AL83" s="1701"/>
      <c r="AM83" s="1701"/>
      <c r="AN83" s="1080"/>
      <c r="AO83" s="1080"/>
      <c r="AP83" s="1080"/>
      <c r="AQ83" s="1080"/>
      <c r="AR83" s="848">
        <f t="shared" si="2"/>
        <v>0</v>
      </c>
      <c r="AS83" s="849"/>
      <c r="AT83" s="849"/>
      <c r="AU83" s="850"/>
      <c r="AV83" s="858"/>
      <c r="AW83" s="859"/>
      <c r="AX83" s="859"/>
      <c r="AY83" s="860"/>
      <c r="AZ83" s="848">
        <f t="shared" si="3"/>
        <v>16875</v>
      </c>
      <c r="BA83" s="849"/>
      <c r="BB83" s="849"/>
      <c r="BC83" s="850"/>
      <c r="BD83" s="483"/>
      <c r="BP83" s="236">
        <f t="shared" si="4"/>
        <v>0</v>
      </c>
    </row>
    <row r="84" spans="1:153" s="236" customFormat="1" ht="16.5" customHeight="1" x14ac:dyDescent="0.2">
      <c r="B84" s="239"/>
      <c r="C84" s="638">
        <v>110</v>
      </c>
      <c r="D84" s="895" t="s">
        <v>388</v>
      </c>
      <c r="E84" s="896"/>
      <c r="F84" s="896"/>
      <c r="G84" s="896"/>
      <c r="H84" s="896"/>
      <c r="I84" s="896"/>
      <c r="J84" s="896"/>
      <c r="K84" s="896"/>
      <c r="L84" s="897"/>
      <c r="M84" s="1097" t="s">
        <v>397</v>
      </c>
      <c r="N84" s="1098" t="s">
        <v>397</v>
      </c>
      <c r="O84" s="1098"/>
      <c r="P84" s="1098"/>
      <c r="Q84" s="1098"/>
      <c r="R84" s="1098"/>
      <c r="S84" s="1099"/>
      <c r="T84" s="1077">
        <v>1350</v>
      </c>
      <c r="U84" s="1078">
        <v>10</v>
      </c>
      <c r="V84" s="1079">
        <v>10</v>
      </c>
      <c r="W84" s="1065"/>
      <c r="X84" s="1066"/>
      <c r="Y84" s="1077"/>
      <c r="Z84" s="1079"/>
      <c r="AA84" s="724">
        <v>15</v>
      </c>
      <c r="AB84" s="725">
        <v>0</v>
      </c>
      <c r="AC84" s="898">
        <f t="shared" si="1"/>
        <v>20250</v>
      </c>
      <c r="AD84" s="898"/>
      <c r="AE84" s="898"/>
      <c r="AF84" s="898"/>
      <c r="AG84" s="898"/>
      <c r="AH84" s="667"/>
      <c r="AI84" s="1701"/>
      <c r="AJ84" s="1701"/>
      <c r="AK84" s="1701"/>
      <c r="AL84" s="1701"/>
      <c r="AM84" s="1701"/>
      <c r="AN84" s="1080"/>
      <c r="AO84" s="1080"/>
      <c r="AP84" s="1080"/>
      <c r="AQ84" s="1080"/>
      <c r="AR84" s="848">
        <f t="shared" si="2"/>
        <v>0</v>
      </c>
      <c r="AS84" s="849"/>
      <c r="AT84" s="849"/>
      <c r="AU84" s="850"/>
      <c r="AV84" s="858"/>
      <c r="AW84" s="859"/>
      <c r="AX84" s="859"/>
      <c r="AY84" s="860"/>
      <c r="AZ84" s="848">
        <f t="shared" si="3"/>
        <v>20250</v>
      </c>
      <c r="BA84" s="849"/>
      <c r="BB84" s="849"/>
      <c r="BC84" s="850"/>
      <c r="BD84" s="483"/>
      <c r="BP84" s="236">
        <f t="shared" si="4"/>
        <v>0</v>
      </c>
    </row>
    <row r="85" spans="1:153" s="236" customFormat="1" ht="16.5" customHeight="1" x14ac:dyDescent="0.2">
      <c r="B85" s="239"/>
      <c r="C85" s="638">
        <v>120</v>
      </c>
      <c r="D85" s="895" t="s">
        <v>389</v>
      </c>
      <c r="E85" s="896"/>
      <c r="F85" s="896"/>
      <c r="G85" s="896"/>
      <c r="H85" s="896"/>
      <c r="I85" s="896"/>
      <c r="J85" s="896"/>
      <c r="K85" s="896"/>
      <c r="L85" s="897"/>
      <c r="M85" s="1097" t="s">
        <v>398</v>
      </c>
      <c r="N85" s="1098" t="s">
        <v>398</v>
      </c>
      <c r="O85" s="1098"/>
      <c r="P85" s="1098"/>
      <c r="Q85" s="1098"/>
      <c r="R85" s="1098"/>
      <c r="S85" s="1099"/>
      <c r="T85" s="1077">
        <v>1125</v>
      </c>
      <c r="U85" s="1078">
        <v>2500</v>
      </c>
      <c r="V85" s="1079">
        <v>2500</v>
      </c>
      <c r="W85" s="1065"/>
      <c r="X85" s="1066"/>
      <c r="Y85" s="1077"/>
      <c r="Z85" s="1079"/>
      <c r="AA85" s="724">
        <v>5</v>
      </c>
      <c r="AB85" s="725">
        <v>0</v>
      </c>
      <c r="AC85" s="898">
        <f t="shared" si="1"/>
        <v>5625</v>
      </c>
      <c r="AD85" s="898"/>
      <c r="AE85" s="898"/>
      <c r="AF85" s="898"/>
      <c r="AG85" s="898"/>
      <c r="AH85" s="667"/>
      <c r="AI85" s="1701"/>
      <c r="AJ85" s="1701"/>
      <c r="AK85" s="1701"/>
      <c r="AL85" s="1701"/>
      <c r="AM85" s="1701"/>
      <c r="AN85" s="1080"/>
      <c r="AO85" s="1080"/>
      <c r="AP85" s="1080"/>
      <c r="AQ85" s="1080"/>
      <c r="AR85" s="848">
        <f t="shared" si="2"/>
        <v>0</v>
      </c>
      <c r="AS85" s="849"/>
      <c r="AT85" s="849"/>
      <c r="AU85" s="850"/>
      <c r="AV85" s="858"/>
      <c r="AW85" s="859"/>
      <c r="AX85" s="859"/>
      <c r="AY85" s="860"/>
      <c r="AZ85" s="848">
        <f t="shared" si="3"/>
        <v>5625</v>
      </c>
      <c r="BA85" s="849"/>
      <c r="BB85" s="849"/>
      <c r="BC85" s="850"/>
      <c r="BD85" s="483"/>
      <c r="BP85" s="236">
        <f t="shared" si="4"/>
        <v>0</v>
      </c>
    </row>
    <row r="86" spans="1:153" s="236" customFormat="1" ht="16.5" customHeight="1" x14ac:dyDescent="0.2">
      <c r="B86" s="239"/>
      <c r="C86" s="638">
        <v>130</v>
      </c>
      <c r="D86" s="895" t="s">
        <v>390</v>
      </c>
      <c r="E86" s="896"/>
      <c r="F86" s="896"/>
      <c r="G86" s="896"/>
      <c r="H86" s="896"/>
      <c r="I86" s="896"/>
      <c r="J86" s="896"/>
      <c r="K86" s="896"/>
      <c r="L86" s="897"/>
      <c r="M86" s="1097" t="s">
        <v>396</v>
      </c>
      <c r="N86" s="1098" t="s">
        <v>396</v>
      </c>
      <c r="O86" s="1098"/>
      <c r="P86" s="1098"/>
      <c r="Q86" s="1098"/>
      <c r="R86" s="1098"/>
      <c r="S86" s="1099"/>
      <c r="T86" s="1077">
        <v>1125</v>
      </c>
      <c r="U86" s="1078">
        <v>45</v>
      </c>
      <c r="V86" s="1079">
        <v>45</v>
      </c>
      <c r="W86" s="1065"/>
      <c r="X86" s="1066"/>
      <c r="Y86" s="1077"/>
      <c r="Z86" s="1079"/>
      <c r="AA86" s="724">
        <v>5</v>
      </c>
      <c r="AB86" s="725">
        <v>0</v>
      </c>
      <c r="AC86" s="898">
        <f t="shared" si="1"/>
        <v>5625</v>
      </c>
      <c r="AD86" s="898"/>
      <c r="AE86" s="898"/>
      <c r="AF86" s="898"/>
      <c r="AG86" s="898"/>
      <c r="AH86" s="667"/>
      <c r="AI86" s="1701"/>
      <c r="AJ86" s="1701"/>
      <c r="AK86" s="1701"/>
      <c r="AL86" s="1701"/>
      <c r="AM86" s="1701"/>
      <c r="AN86" s="1080"/>
      <c r="AO86" s="1080"/>
      <c r="AP86" s="1080"/>
      <c r="AQ86" s="1080"/>
      <c r="AR86" s="848">
        <f t="shared" si="2"/>
        <v>0</v>
      </c>
      <c r="AS86" s="849"/>
      <c r="AT86" s="849"/>
      <c r="AU86" s="850"/>
      <c r="AV86" s="858"/>
      <c r="AW86" s="859"/>
      <c r="AX86" s="859"/>
      <c r="AY86" s="860"/>
      <c r="AZ86" s="848">
        <f t="shared" si="3"/>
        <v>5625</v>
      </c>
      <c r="BA86" s="849"/>
      <c r="BB86" s="849"/>
      <c r="BC86" s="850"/>
      <c r="BD86" s="483"/>
      <c r="BP86" s="236">
        <f t="shared" si="4"/>
        <v>0</v>
      </c>
    </row>
    <row r="87" spans="1:153" s="236" customFormat="1" ht="16.5" customHeight="1" x14ac:dyDescent="0.2">
      <c r="B87" s="239"/>
      <c r="C87" s="638">
        <v>140</v>
      </c>
      <c r="D87" s="895" t="s">
        <v>391</v>
      </c>
      <c r="E87" s="896"/>
      <c r="F87" s="896"/>
      <c r="G87" s="896"/>
      <c r="H87" s="896"/>
      <c r="I87" s="896"/>
      <c r="J87" s="896"/>
      <c r="K87" s="896"/>
      <c r="L87" s="897"/>
      <c r="M87" s="1097" t="s">
        <v>397</v>
      </c>
      <c r="N87" s="1098" t="s">
        <v>397</v>
      </c>
      <c r="O87" s="1098"/>
      <c r="P87" s="1098"/>
      <c r="Q87" s="1098"/>
      <c r="R87" s="1098"/>
      <c r="S87" s="1099"/>
      <c r="T87" s="1077">
        <v>1575</v>
      </c>
      <c r="U87" s="1078">
        <v>2500</v>
      </c>
      <c r="V87" s="1079">
        <v>2500</v>
      </c>
      <c r="W87" s="1065"/>
      <c r="X87" s="1066"/>
      <c r="Y87" s="1077"/>
      <c r="Z87" s="1079"/>
      <c r="AA87" s="724">
        <v>10</v>
      </c>
      <c r="AB87" s="725">
        <v>0</v>
      </c>
      <c r="AC87" s="898">
        <f t="shared" si="1"/>
        <v>15750</v>
      </c>
      <c r="AD87" s="898"/>
      <c r="AE87" s="898"/>
      <c r="AF87" s="898"/>
      <c r="AG87" s="898"/>
      <c r="AH87" s="667"/>
      <c r="AI87" s="1701"/>
      <c r="AJ87" s="1701"/>
      <c r="AK87" s="1701"/>
      <c r="AL87" s="1701"/>
      <c r="AM87" s="1701"/>
      <c r="AN87" s="1080"/>
      <c r="AO87" s="1080"/>
      <c r="AP87" s="1080"/>
      <c r="AQ87" s="1080"/>
      <c r="AR87" s="848">
        <f t="shared" si="2"/>
        <v>0</v>
      </c>
      <c r="AS87" s="849"/>
      <c r="AT87" s="849"/>
      <c r="AU87" s="850"/>
      <c r="AV87" s="858"/>
      <c r="AW87" s="859"/>
      <c r="AX87" s="859"/>
      <c r="AY87" s="860"/>
      <c r="AZ87" s="848">
        <f t="shared" si="3"/>
        <v>15750</v>
      </c>
      <c r="BA87" s="849"/>
      <c r="BB87" s="849"/>
      <c r="BC87" s="850"/>
      <c r="BD87" s="483"/>
      <c r="BP87" s="236">
        <f t="shared" si="4"/>
        <v>0</v>
      </c>
    </row>
    <row r="88" spans="1:153" s="236" customFormat="1" ht="16.5" customHeight="1" x14ac:dyDescent="0.2">
      <c r="B88" s="239"/>
      <c r="C88" s="638">
        <v>150</v>
      </c>
      <c r="D88" s="895" t="s">
        <v>392</v>
      </c>
      <c r="E88" s="896"/>
      <c r="F88" s="896"/>
      <c r="G88" s="896"/>
      <c r="H88" s="896"/>
      <c r="I88" s="896"/>
      <c r="J88" s="896"/>
      <c r="K88" s="896"/>
      <c r="L88" s="897"/>
      <c r="M88" s="1097" t="s">
        <v>398</v>
      </c>
      <c r="N88" s="1098" t="s">
        <v>398</v>
      </c>
      <c r="O88" s="1098"/>
      <c r="P88" s="1098"/>
      <c r="Q88" s="1098"/>
      <c r="R88" s="1098"/>
      <c r="S88" s="1099"/>
      <c r="T88" s="1077">
        <v>1350</v>
      </c>
      <c r="U88" s="1078">
        <v>20</v>
      </c>
      <c r="V88" s="1079">
        <v>20</v>
      </c>
      <c r="W88" s="1065"/>
      <c r="X88" s="1066"/>
      <c r="Y88" s="1077"/>
      <c r="Z88" s="1079"/>
      <c r="AA88" s="724">
        <v>5</v>
      </c>
      <c r="AB88" s="725">
        <v>0</v>
      </c>
      <c r="AC88" s="898">
        <f t="shared" si="1"/>
        <v>6750</v>
      </c>
      <c r="AD88" s="898"/>
      <c r="AE88" s="898"/>
      <c r="AF88" s="898"/>
      <c r="AG88" s="898"/>
      <c r="AH88" s="667"/>
      <c r="AI88" s="1701"/>
      <c r="AJ88" s="1701"/>
      <c r="AK88" s="1701"/>
      <c r="AL88" s="1701"/>
      <c r="AM88" s="1701"/>
      <c r="AN88" s="1080"/>
      <c r="AO88" s="1080"/>
      <c r="AP88" s="1080"/>
      <c r="AQ88" s="1080"/>
      <c r="AR88" s="848">
        <f t="shared" si="2"/>
        <v>0</v>
      </c>
      <c r="AS88" s="849"/>
      <c r="AT88" s="849"/>
      <c r="AU88" s="850"/>
      <c r="AV88" s="858"/>
      <c r="AW88" s="859"/>
      <c r="AX88" s="859"/>
      <c r="AY88" s="860"/>
      <c r="AZ88" s="848">
        <f t="shared" si="3"/>
        <v>6750</v>
      </c>
      <c r="BA88" s="849"/>
      <c r="BB88" s="849"/>
      <c r="BC88" s="850"/>
      <c r="BD88" s="483"/>
      <c r="BP88" s="236">
        <f t="shared" si="4"/>
        <v>0</v>
      </c>
    </row>
    <row r="89" spans="1:153" s="236" customFormat="1" ht="16.5" customHeight="1" x14ac:dyDescent="0.2">
      <c r="B89" s="239"/>
      <c r="C89" s="638">
        <v>160</v>
      </c>
      <c r="D89" s="895" t="s">
        <v>393</v>
      </c>
      <c r="E89" s="896"/>
      <c r="F89" s="896"/>
      <c r="G89" s="896"/>
      <c r="H89" s="896"/>
      <c r="I89" s="896"/>
      <c r="J89" s="896"/>
      <c r="K89" s="896"/>
      <c r="L89" s="897"/>
      <c r="M89" s="1097" t="s">
        <v>399</v>
      </c>
      <c r="N89" s="1098" t="s">
        <v>399</v>
      </c>
      <c r="O89" s="1098"/>
      <c r="P89" s="1098"/>
      <c r="Q89" s="1098"/>
      <c r="R89" s="1098"/>
      <c r="S89" s="1099"/>
      <c r="T89" s="1077">
        <v>1500</v>
      </c>
      <c r="U89" s="1078">
        <v>2500</v>
      </c>
      <c r="V89" s="1079">
        <v>2500</v>
      </c>
      <c r="W89" s="1065"/>
      <c r="X89" s="1066"/>
      <c r="Y89" s="1077"/>
      <c r="Z89" s="1079"/>
      <c r="AA89" s="724">
        <v>2</v>
      </c>
      <c r="AB89" s="725">
        <v>0</v>
      </c>
      <c r="AC89" s="898">
        <f t="shared" si="1"/>
        <v>3000</v>
      </c>
      <c r="AD89" s="898"/>
      <c r="AE89" s="898"/>
      <c r="AF89" s="898"/>
      <c r="AG89" s="898"/>
      <c r="AH89" s="667"/>
      <c r="AI89" s="1701"/>
      <c r="AJ89" s="1701"/>
      <c r="AK89" s="1701"/>
      <c r="AL89" s="1701"/>
      <c r="AM89" s="1701"/>
      <c r="AN89" s="1080"/>
      <c r="AO89" s="1080"/>
      <c r="AP89" s="1080"/>
      <c r="AQ89" s="1080"/>
      <c r="AR89" s="848">
        <f t="shared" si="2"/>
        <v>0</v>
      </c>
      <c r="AS89" s="849"/>
      <c r="AT89" s="849"/>
      <c r="AU89" s="850"/>
      <c r="AV89" s="858"/>
      <c r="AW89" s="859"/>
      <c r="AX89" s="859"/>
      <c r="AY89" s="860"/>
      <c r="AZ89" s="848">
        <f t="shared" si="3"/>
        <v>3000</v>
      </c>
      <c r="BA89" s="849"/>
      <c r="BB89" s="849"/>
      <c r="BC89" s="850"/>
      <c r="BD89" s="483"/>
      <c r="BP89" s="236">
        <f t="shared" si="4"/>
        <v>0</v>
      </c>
    </row>
    <row r="90" spans="1:153" s="236" customFormat="1" ht="31.5" customHeight="1" x14ac:dyDescent="0.2">
      <c r="B90" s="239"/>
      <c r="C90" s="638">
        <v>170</v>
      </c>
      <c r="D90" s="895" t="s">
        <v>394</v>
      </c>
      <c r="E90" s="896"/>
      <c r="F90" s="896"/>
      <c r="G90" s="896"/>
      <c r="H90" s="896"/>
      <c r="I90" s="896"/>
      <c r="J90" s="896"/>
      <c r="K90" s="896"/>
      <c r="L90" s="897"/>
      <c r="M90" s="1097" t="s">
        <v>399</v>
      </c>
      <c r="N90" s="1098" t="s">
        <v>399</v>
      </c>
      <c r="O90" s="1098"/>
      <c r="P90" s="1098"/>
      <c r="Q90" s="1098"/>
      <c r="R90" s="1098"/>
      <c r="S90" s="1099"/>
      <c r="T90" s="1077">
        <v>3000</v>
      </c>
      <c r="U90" s="1078">
        <v>3</v>
      </c>
      <c r="V90" s="1079">
        <v>3</v>
      </c>
      <c r="W90" s="1065"/>
      <c r="X90" s="1066"/>
      <c r="Y90" s="1077"/>
      <c r="Z90" s="1079"/>
      <c r="AA90" s="724">
        <v>2</v>
      </c>
      <c r="AB90" s="725">
        <v>0</v>
      </c>
      <c r="AC90" s="898">
        <f t="shared" si="1"/>
        <v>6000</v>
      </c>
      <c r="AD90" s="898"/>
      <c r="AE90" s="898"/>
      <c r="AF90" s="898"/>
      <c r="AG90" s="898"/>
      <c r="AH90" s="667"/>
      <c r="AI90" s="1701"/>
      <c r="AJ90" s="1701"/>
      <c r="AK90" s="1701"/>
      <c r="AL90" s="1701"/>
      <c r="AM90" s="1701"/>
      <c r="AN90" s="1080"/>
      <c r="AO90" s="1080"/>
      <c r="AP90" s="1080"/>
      <c r="AQ90" s="1080"/>
      <c r="AR90" s="848">
        <f t="shared" si="2"/>
        <v>0</v>
      </c>
      <c r="AS90" s="849"/>
      <c r="AT90" s="849"/>
      <c r="AU90" s="850"/>
      <c r="AV90" s="858"/>
      <c r="AW90" s="859"/>
      <c r="AX90" s="859"/>
      <c r="AY90" s="860"/>
      <c r="AZ90" s="848">
        <f t="shared" si="3"/>
        <v>6000</v>
      </c>
      <c r="BA90" s="849"/>
      <c r="BB90" s="849"/>
      <c r="BC90" s="850"/>
      <c r="BD90" s="483"/>
      <c r="BP90" s="236">
        <f t="shared" si="4"/>
        <v>0</v>
      </c>
    </row>
    <row r="91" spans="1:153" s="236" customFormat="1" ht="16.5" customHeight="1" x14ac:dyDescent="0.2">
      <c r="B91" s="239"/>
      <c r="C91" s="638">
        <v>180</v>
      </c>
      <c r="D91" s="895" t="s">
        <v>395</v>
      </c>
      <c r="E91" s="896"/>
      <c r="F91" s="896"/>
      <c r="G91" s="896"/>
      <c r="H91" s="896"/>
      <c r="I91" s="896"/>
      <c r="J91" s="896"/>
      <c r="K91" s="896"/>
      <c r="L91" s="897"/>
      <c r="M91" s="1097" t="s">
        <v>399</v>
      </c>
      <c r="N91" s="1098" t="s">
        <v>399</v>
      </c>
      <c r="O91" s="1098"/>
      <c r="P91" s="1098"/>
      <c r="Q91" s="1098"/>
      <c r="R91" s="1098"/>
      <c r="S91" s="1099"/>
      <c r="T91" s="1077">
        <v>4500</v>
      </c>
      <c r="U91" s="1078">
        <v>2500</v>
      </c>
      <c r="V91" s="1079">
        <v>2500</v>
      </c>
      <c r="W91" s="1065"/>
      <c r="X91" s="1066"/>
      <c r="Y91" s="1077"/>
      <c r="Z91" s="1079"/>
      <c r="AA91" s="724">
        <v>3</v>
      </c>
      <c r="AB91" s="725">
        <v>0</v>
      </c>
      <c r="AC91" s="898">
        <f t="shared" si="1"/>
        <v>13500</v>
      </c>
      <c r="AD91" s="898"/>
      <c r="AE91" s="898"/>
      <c r="AF91" s="898"/>
      <c r="AG91" s="898"/>
      <c r="AH91" s="667"/>
      <c r="AI91" s="1701"/>
      <c r="AJ91" s="1701"/>
      <c r="AK91" s="1701"/>
      <c r="AL91" s="1701"/>
      <c r="AM91" s="1701"/>
      <c r="AN91" s="1080"/>
      <c r="AO91" s="1080"/>
      <c r="AP91" s="1080"/>
      <c r="AQ91" s="1080"/>
      <c r="AR91" s="848">
        <f t="shared" si="2"/>
        <v>0</v>
      </c>
      <c r="AS91" s="849"/>
      <c r="AT91" s="849"/>
      <c r="AU91" s="850"/>
      <c r="AV91" s="858"/>
      <c r="AW91" s="859"/>
      <c r="AX91" s="859"/>
      <c r="AY91" s="860"/>
      <c r="AZ91" s="848">
        <f t="shared" si="3"/>
        <v>13500</v>
      </c>
      <c r="BA91" s="849"/>
      <c r="BB91" s="849"/>
      <c r="BC91" s="850"/>
      <c r="BD91" s="483"/>
      <c r="BP91" s="236">
        <f t="shared" si="4"/>
        <v>0</v>
      </c>
    </row>
    <row r="92" spans="1:153" s="236" customFormat="1" ht="17.25" customHeight="1" x14ac:dyDescent="0.2">
      <c r="W92" s="604"/>
      <c r="X92" s="604"/>
      <c r="Y92" s="604"/>
      <c r="Z92" s="604"/>
      <c r="AK92" s="1569" t="str">
        <f>IF(AV93+AR93&gt;AC93,"שגיאה! יש חריגה מסכום ההזמנה","")</f>
        <v/>
      </c>
      <c r="AL92" s="1569"/>
      <c r="AM92" s="1569"/>
      <c r="AN92" s="1569"/>
      <c r="AO92" s="1569"/>
      <c r="AP92" s="1569"/>
      <c r="AQ92" s="1569"/>
      <c r="AR92" s="1569"/>
      <c r="AS92" s="1569"/>
      <c r="AT92" s="1569"/>
      <c r="AU92" s="1569"/>
      <c r="AV92" s="1569"/>
      <c r="AW92" s="1569"/>
      <c r="AX92" s="1569"/>
      <c r="AY92" s="1569"/>
      <c r="AZ92" s="1569"/>
      <c r="BA92" s="1569"/>
      <c r="BC92" s="7"/>
      <c r="BD92" s="483"/>
      <c r="BE92" s="483"/>
      <c r="BF92" s="483"/>
    </row>
    <row r="93" spans="1:153" ht="56.25" customHeight="1" x14ac:dyDescent="0.2">
      <c r="A93" s="816" t="s">
        <v>41</v>
      </c>
      <c r="B93" s="817"/>
      <c r="C93" s="817"/>
      <c r="D93" s="817"/>
      <c r="E93" s="817"/>
      <c r="F93" s="817"/>
      <c r="G93" s="817"/>
      <c r="H93" s="817"/>
      <c r="I93" s="817"/>
      <c r="J93" s="817"/>
      <c r="K93" s="817"/>
      <c r="L93" s="817"/>
      <c r="M93" s="817"/>
      <c r="N93" s="817"/>
      <c r="O93" s="817"/>
      <c r="P93" s="817"/>
      <c r="Q93" s="817"/>
      <c r="R93" s="817"/>
      <c r="S93" s="817"/>
      <c r="T93" s="817"/>
      <c r="U93" s="817"/>
      <c r="V93" s="817"/>
      <c r="W93" s="817"/>
      <c r="X93" s="817"/>
      <c r="Y93" s="817"/>
      <c r="Z93" s="817"/>
      <c r="AA93" s="817"/>
      <c r="AB93" s="818"/>
      <c r="AC93" s="813">
        <f>SUM(AC74:AG91)</f>
        <v>176400</v>
      </c>
      <c r="AD93" s="814"/>
      <c r="AE93" s="814"/>
      <c r="AF93" s="814"/>
      <c r="AG93" s="815"/>
      <c r="AI93" s="845" t="s">
        <v>344</v>
      </c>
      <c r="AJ93" s="846"/>
      <c r="AK93" s="846"/>
      <c r="AL93" s="846"/>
      <c r="AM93" s="847"/>
      <c r="AN93" s="540"/>
      <c r="AO93" s="540"/>
      <c r="AP93" s="540"/>
      <c r="AQ93" s="540"/>
      <c r="AR93" s="842">
        <f>IF(SUM(AR74:AU91)&gt;AC93,"שגיאה! יש חריגה מסכום ההזמנה",SUM(AR74:AU91))</f>
        <v>0</v>
      </c>
      <c r="AS93" s="843"/>
      <c r="AT93" s="843"/>
      <c r="AU93" s="844"/>
      <c r="AV93" s="848">
        <f>SUM(AV74:AY91)</f>
        <v>0</v>
      </c>
      <c r="AW93" s="849"/>
      <c r="AX93" s="849"/>
      <c r="AY93" s="850"/>
      <c r="AZ93" s="848">
        <f>SUM(AZ74:BC91)</f>
        <v>176400</v>
      </c>
      <c r="BA93" s="849"/>
      <c r="BB93" s="849"/>
      <c r="BC93" s="850"/>
      <c r="BF93" s="9"/>
      <c r="BG93" s="9"/>
      <c r="BH93" s="9"/>
      <c r="BI93" s="9"/>
      <c r="BJ93" s="9"/>
      <c r="BK93" s="9"/>
      <c r="BL93" s="9"/>
      <c r="BM93" s="9"/>
      <c r="BN93" s="9"/>
      <c r="BO93" s="9"/>
      <c r="BP93" s="9"/>
      <c r="BQ93" s="9"/>
      <c r="BR93" s="9"/>
      <c r="BS93" s="9"/>
      <c r="BT93" s="9"/>
      <c r="BU93" s="9"/>
      <c r="BV93" s="9"/>
      <c r="BW93" s="9"/>
      <c r="BX93" s="9"/>
      <c r="BY93" s="9"/>
      <c r="BZ93" s="9"/>
      <c r="CA93" s="9"/>
      <c r="CB93" s="9"/>
      <c r="CC93" s="9"/>
      <c r="CM93" s="9"/>
      <c r="CN93" s="9"/>
      <c r="CO93" s="9"/>
      <c r="CP93" s="9"/>
      <c r="CQ93" s="9"/>
      <c r="CR93" s="9"/>
      <c r="CS93" s="9"/>
      <c r="CT93" s="9"/>
      <c r="CU93" s="9"/>
      <c r="CV93" s="9"/>
    </row>
    <row r="94" spans="1:153" ht="8.25" customHeight="1" x14ac:dyDescent="0.25">
      <c r="C94" s="12"/>
      <c r="D94" s="12"/>
      <c r="E94" s="12"/>
      <c r="F94" s="12"/>
      <c r="G94" s="12"/>
      <c r="H94" s="12"/>
      <c r="I94" s="12"/>
      <c r="J94" s="12"/>
      <c r="K94" s="12"/>
      <c r="L94" s="12"/>
      <c r="M94" s="12"/>
      <c r="N94" s="10"/>
      <c r="O94" s="10"/>
      <c r="P94" s="10"/>
      <c r="Q94" s="10"/>
      <c r="R94" s="10"/>
      <c r="S94" s="12"/>
      <c r="T94" s="12"/>
      <c r="U94" s="12"/>
      <c r="V94" s="12"/>
      <c r="W94" s="10"/>
      <c r="X94" s="10"/>
      <c r="Y94" s="10"/>
      <c r="Z94" s="10"/>
      <c r="AA94" s="10"/>
      <c r="AB94" s="12"/>
      <c r="AC94" s="12"/>
      <c r="AD94" s="12"/>
      <c r="AE94" s="10"/>
      <c r="AF94" s="10"/>
      <c r="AG94" s="541"/>
      <c r="AH94" s="10"/>
      <c r="AI94" s="10"/>
      <c r="AJ94" s="10"/>
      <c r="AK94" s="10"/>
      <c r="AL94" s="10"/>
      <c r="AM94" s="10"/>
      <c r="AN94" s="10"/>
      <c r="AO94" s="10"/>
      <c r="AP94" s="10"/>
      <c r="AQ94" s="541"/>
      <c r="AR94" s="541"/>
      <c r="AS94" s="636"/>
      <c r="AT94" s="636"/>
      <c r="AU94" s="636"/>
      <c r="AV94" s="636"/>
      <c r="AW94" s="541"/>
      <c r="CN94" s="396"/>
      <c r="EK94" s="451"/>
      <c r="EL94" s="457" t="s">
        <v>339</v>
      </c>
    </row>
    <row r="95" spans="1:153" ht="16.5" customHeight="1" x14ac:dyDescent="0.2">
      <c r="B95" s="10"/>
      <c r="C95" s="1085" t="s">
        <v>51</v>
      </c>
      <c r="D95" s="1086"/>
      <c r="E95" s="1086"/>
      <c r="F95" s="1086"/>
      <c r="G95" s="1086"/>
      <c r="H95" s="1087"/>
      <c r="I95" s="875" t="str">
        <f>+CO387</f>
        <v>בעת מילוי הטופס יש לרשום מידע בלתי מסווג בלבד</v>
      </c>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5"/>
      <c r="AL95" s="875"/>
      <c r="AM95" s="875"/>
      <c r="AN95" s="875"/>
      <c r="AO95" s="875"/>
      <c r="AP95" s="875"/>
      <c r="AQ95" s="875"/>
      <c r="AR95" s="875"/>
      <c r="AS95" s="875"/>
      <c r="AT95" s="875"/>
      <c r="AU95" s="875"/>
      <c r="AV95" s="640"/>
      <c r="AW95" s="640"/>
      <c r="AX95" s="640"/>
      <c r="AY95" s="648"/>
      <c r="AZ95" s="649"/>
      <c r="BA95" s="649"/>
      <c r="BB95" s="649"/>
      <c r="BC95" s="649"/>
      <c r="BD95" s="649"/>
      <c r="BE95" s="649"/>
      <c r="BF95" s="649"/>
      <c r="BG95" s="649"/>
      <c r="BH95" s="649"/>
      <c r="BI95" s="649"/>
      <c r="BJ95" s="649"/>
      <c r="BK95" s="649"/>
      <c r="BL95" s="649"/>
      <c r="BM95" s="649"/>
      <c r="BN95" s="649"/>
      <c r="BO95" s="649"/>
      <c r="BP95" s="649"/>
      <c r="BQ95" s="649"/>
      <c r="BR95" s="649"/>
      <c r="BS95" s="649"/>
      <c r="BT95" s="649"/>
      <c r="BU95" s="649"/>
      <c r="BV95" s="649"/>
      <c r="BW95" s="649"/>
      <c r="BX95" s="649"/>
      <c r="BY95" s="649"/>
      <c r="BZ95" s="649"/>
      <c r="CA95" s="649"/>
      <c r="CB95" s="649"/>
      <c r="CC95" s="649"/>
      <c r="CD95" s="641"/>
      <c r="CE95" s="641"/>
      <c r="CF95" s="641"/>
      <c r="CG95" s="641"/>
      <c r="CH95" s="641"/>
      <c r="CI95" s="649"/>
      <c r="CJ95" s="649"/>
      <c r="CK95" s="642"/>
      <c r="CL95" s="650"/>
      <c r="CM95" s="643"/>
      <c r="CN95" s="642"/>
      <c r="CO95" s="642"/>
      <c r="CP95" s="642"/>
      <c r="CQ95" s="642"/>
      <c r="CR95" s="642"/>
      <c r="CS95" s="642"/>
      <c r="CT95" s="642"/>
      <c r="CU95" s="642"/>
      <c r="CV95" s="642"/>
      <c r="CW95" s="642"/>
      <c r="CX95" s="642"/>
      <c r="CY95" s="642"/>
      <c r="CZ95" s="642"/>
      <c r="DA95" s="642"/>
      <c r="DB95" s="642"/>
      <c r="DC95" s="642"/>
      <c r="DD95" s="642"/>
      <c r="DE95" s="642"/>
      <c r="DF95" s="642"/>
      <c r="DG95" s="642"/>
      <c r="DH95" s="642"/>
      <c r="DI95" s="642"/>
      <c r="DJ95" s="642"/>
      <c r="DK95" s="642"/>
      <c r="DL95" s="642"/>
      <c r="DM95" s="642"/>
      <c r="DN95" s="642"/>
      <c r="DO95" s="649"/>
      <c r="DP95" s="649"/>
      <c r="DQ95" s="649"/>
      <c r="DR95" s="649"/>
      <c r="DS95" s="649"/>
      <c r="DT95" s="649"/>
      <c r="DU95" s="649"/>
      <c r="DV95" s="649"/>
      <c r="DW95" s="649"/>
      <c r="DX95" s="649"/>
      <c r="DY95" s="649"/>
      <c r="DZ95" s="649"/>
      <c r="EA95" s="649"/>
      <c r="EB95" s="649"/>
      <c r="EC95" s="649"/>
      <c r="ED95" s="649"/>
      <c r="EE95" s="649"/>
      <c r="EF95" s="649"/>
      <c r="EG95" s="649"/>
      <c r="EK95" s="727" t="s">
        <v>333</v>
      </c>
      <c r="EL95" s="727">
        <v>0.8</v>
      </c>
      <c r="EM95" s="33"/>
      <c r="EN95" s="33"/>
      <c r="EO95" s="33"/>
      <c r="EP95" s="33"/>
      <c r="EQ95" s="33"/>
      <c r="ER95" s="33"/>
      <c r="ES95" s="33"/>
      <c r="ET95" s="33"/>
      <c r="EU95" s="33"/>
      <c r="EV95" s="33"/>
      <c r="EW95" s="33"/>
    </row>
    <row r="96" spans="1:153" ht="12.75" customHeight="1" x14ac:dyDescent="0.2">
      <c r="B96" s="10"/>
      <c r="C96" s="1088"/>
      <c r="D96" s="1089"/>
      <c r="E96" s="1089"/>
      <c r="F96" s="1089"/>
      <c r="G96" s="1089"/>
      <c r="H96" s="1090"/>
      <c r="I96" s="875"/>
      <c r="J96" s="875"/>
      <c r="K96" s="875"/>
      <c r="L96" s="875"/>
      <c r="M96" s="875"/>
      <c r="N96" s="875"/>
      <c r="O96" s="875"/>
      <c r="P96" s="875"/>
      <c r="Q96" s="875"/>
      <c r="R96" s="875"/>
      <c r="S96" s="875"/>
      <c r="T96" s="875"/>
      <c r="U96" s="875"/>
      <c r="V96" s="875"/>
      <c r="W96" s="875"/>
      <c r="X96" s="875"/>
      <c r="Y96" s="875"/>
      <c r="Z96" s="875"/>
      <c r="AA96" s="875"/>
      <c r="AB96" s="875"/>
      <c r="AC96" s="875"/>
      <c r="AD96" s="875"/>
      <c r="AE96" s="875"/>
      <c r="AF96" s="875"/>
      <c r="AG96" s="875"/>
      <c r="AH96" s="875"/>
      <c r="AI96" s="875"/>
      <c r="AJ96" s="875"/>
      <c r="AK96" s="875"/>
      <c r="AL96" s="875"/>
      <c r="AM96" s="875"/>
      <c r="AN96" s="875"/>
      <c r="AO96" s="875"/>
      <c r="AP96" s="875"/>
      <c r="AQ96" s="875"/>
      <c r="AR96" s="875"/>
      <c r="AS96" s="875"/>
      <c r="AT96" s="875"/>
      <c r="AU96" s="875"/>
      <c r="AV96" s="651"/>
      <c r="AW96" s="651"/>
      <c r="AX96" s="651"/>
      <c r="AY96" s="648"/>
      <c r="AZ96" s="649"/>
      <c r="BA96" s="649"/>
      <c r="BB96" s="649"/>
      <c r="BC96" s="649"/>
      <c r="BD96" s="649"/>
      <c r="BE96" s="649"/>
      <c r="BF96" s="649"/>
      <c r="BG96" s="649"/>
      <c r="BH96" s="649"/>
      <c r="BI96" s="649"/>
      <c r="BJ96" s="649"/>
      <c r="BK96" s="649"/>
      <c r="BL96" s="649"/>
      <c r="BM96" s="649"/>
      <c r="BN96" s="649"/>
      <c r="BO96" s="649"/>
      <c r="BP96" s="649"/>
      <c r="BQ96" s="649"/>
      <c r="BR96" s="649"/>
      <c r="BS96" s="649"/>
      <c r="BT96" s="649"/>
      <c r="BU96" s="649"/>
      <c r="BV96" s="649"/>
      <c r="BW96" s="649"/>
      <c r="BX96" s="649"/>
      <c r="BY96" s="649"/>
      <c r="BZ96" s="649"/>
      <c r="CA96" s="649"/>
      <c r="CB96" s="649"/>
      <c r="CC96" s="649"/>
      <c r="CD96" s="644"/>
      <c r="CE96" s="644"/>
      <c r="CF96" s="652"/>
      <c r="CG96" s="652"/>
      <c r="CH96" s="652"/>
      <c r="CI96" s="649"/>
      <c r="CJ96" s="642"/>
      <c r="CK96" s="642"/>
      <c r="CL96" s="642"/>
      <c r="CM96" s="649"/>
      <c r="CN96" s="642"/>
      <c r="CO96" s="642"/>
      <c r="CP96" s="642"/>
      <c r="CQ96" s="642"/>
      <c r="CR96" s="642"/>
      <c r="CS96" s="642"/>
      <c r="CT96" s="642"/>
      <c r="CU96" s="642"/>
      <c r="CV96" s="642"/>
      <c r="CW96" s="642"/>
      <c r="CX96" s="642"/>
      <c r="CY96" s="642"/>
      <c r="CZ96" s="642"/>
      <c r="DA96" s="642"/>
      <c r="DB96" s="642"/>
      <c r="DC96" s="642"/>
      <c r="DD96" s="642"/>
      <c r="DE96" s="642"/>
      <c r="DF96" s="642"/>
      <c r="DG96" s="642"/>
      <c r="DH96" s="642"/>
      <c r="DI96" s="642"/>
      <c r="DJ96" s="642"/>
      <c r="DK96" s="642"/>
      <c r="DL96" s="642"/>
      <c r="DM96" s="642"/>
      <c r="DN96" s="642"/>
      <c r="DO96" s="649"/>
      <c r="DP96" s="649"/>
      <c r="DQ96" s="649"/>
      <c r="DR96" s="649"/>
      <c r="DS96" s="649"/>
      <c r="DT96" s="649"/>
      <c r="DU96" s="649"/>
      <c r="DV96" s="649"/>
      <c r="DW96" s="649"/>
      <c r="DX96" s="649"/>
      <c r="DY96" s="649"/>
      <c r="DZ96" s="649"/>
      <c r="EA96" s="649"/>
      <c r="EB96" s="649"/>
      <c r="EC96" s="649"/>
      <c r="ED96" s="649"/>
      <c r="EE96" s="649"/>
      <c r="EF96" s="649"/>
      <c r="EG96" s="649"/>
      <c r="EK96" s="727" t="s">
        <v>334</v>
      </c>
      <c r="EL96" s="727">
        <v>0.8</v>
      </c>
      <c r="EM96" s="33"/>
      <c r="EN96" s="33"/>
      <c r="EO96" s="33"/>
      <c r="EP96" s="33"/>
      <c r="EQ96" s="33"/>
      <c r="ER96" s="33"/>
      <c r="ES96" s="33"/>
      <c r="ET96" s="33"/>
      <c r="EU96" s="33"/>
      <c r="EV96" s="33"/>
      <c r="EW96" s="33"/>
    </row>
    <row r="97" spans="2:153" ht="15.75" customHeight="1" x14ac:dyDescent="0.3">
      <c r="B97" s="10"/>
      <c r="C97" s="1091"/>
      <c r="D97" s="1092"/>
      <c r="E97" s="1092"/>
      <c r="F97" s="1092"/>
      <c r="G97" s="1092"/>
      <c r="H97" s="1093"/>
      <c r="I97" s="875"/>
      <c r="J97" s="875"/>
      <c r="K97" s="875"/>
      <c r="L97" s="875"/>
      <c r="M97" s="875"/>
      <c r="N97" s="875"/>
      <c r="O97" s="875"/>
      <c r="P97" s="875"/>
      <c r="Q97" s="875"/>
      <c r="R97" s="875"/>
      <c r="S97" s="875"/>
      <c r="T97" s="875"/>
      <c r="U97" s="875"/>
      <c r="V97" s="875"/>
      <c r="W97" s="875"/>
      <c r="X97" s="875"/>
      <c r="Y97" s="875"/>
      <c r="Z97" s="875"/>
      <c r="AA97" s="875"/>
      <c r="AB97" s="875"/>
      <c r="AC97" s="875"/>
      <c r="AD97" s="875"/>
      <c r="AE97" s="875"/>
      <c r="AF97" s="875"/>
      <c r="AG97" s="875"/>
      <c r="AH97" s="875"/>
      <c r="AI97" s="875"/>
      <c r="AJ97" s="875"/>
      <c r="AK97" s="875"/>
      <c r="AL97" s="875"/>
      <c r="AM97" s="875"/>
      <c r="AN97" s="875"/>
      <c r="AO97" s="875"/>
      <c r="AP97" s="875"/>
      <c r="AQ97" s="875"/>
      <c r="AR97" s="875"/>
      <c r="AS97" s="875"/>
      <c r="AT97" s="875"/>
      <c r="AU97" s="875"/>
      <c r="AV97" s="653"/>
      <c r="AW97" s="653"/>
      <c r="AX97" s="653"/>
      <c r="AY97" s="653"/>
      <c r="AZ97" s="653"/>
      <c r="BA97" s="653"/>
      <c r="BB97" s="653"/>
      <c r="BC97" s="653"/>
      <c r="BD97" s="653"/>
      <c r="BE97" s="653"/>
      <c r="BF97" s="654"/>
      <c r="BG97" s="654"/>
      <c r="BH97" s="654"/>
      <c r="BI97" s="654"/>
      <c r="BJ97" s="654"/>
      <c r="BK97" s="654"/>
      <c r="BL97" s="654"/>
      <c r="BM97" s="654"/>
      <c r="BN97" s="654"/>
      <c r="BO97" s="654"/>
      <c r="CU97" s="649"/>
      <c r="CV97" s="649"/>
      <c r="CW97" s="649"/>
      <c r="CX97" s="649"/>
      <c r="CY97" s="649"/>
      <c r="CZ97" s="649"/>
      <c r="DA97" s="649"/>
      <c r="DB97" s="649"/>
      <c r="DC97" s="649"/>
      <c r="DD97" s="649"/>
      <c r="DE97" s="649"/>
      <c r="DF97" s="649"/>
      <c r="DG97" s="649"/>
      <c r="DH97" s="649"/>
      <c r="DI97" s="649"/>
      <c r="DJ97" s="649"/>
      <c r="DK97" s="649"/>
      <c r="DL97" s="649"/>
      <c r="DM97" s="649"/>
      <c r="DN97" s="649"/>
      <c r="DO97" s="649"/>
      <c r="DP97" s="649"/>
      <c r="DQ97" s="649"/>
      <c r="DR97" s="649"/>
      <c r="DS97" s="649"/>
      <c r="DT97" s="649"/>
      <c r="DU97" s="649"/>
      <c r="DV97" s="649"/>
      <c r="DW97" s="649"/>
      <c r="DX97" s="649"/>
      <c r="DY97" s="649"/>
      <c r="DZ97" s="649"/>
      <c r="EA97" s="649"/>
      <c r="EB97" s="649"/>
      <c r="EC97" s="649"/>
      <c r="ED97" s="649"/>
      <c r="EE97" s="649"/>
      <c r="EF97" s="649"/>
      <c r="EG97" s="649"/>
      <c r="EK97" s="727" t="s">
        <v>335</v>
      </c>
      <c r="EL97" s="727">
        <v>0.88</v>
      </c>
      <c r="EM97" s="33"/>
      <c r="EN97" s="33"/>
      <c r="EO97" s="33"/>
      <c r="EP97" s="33"/>
      <c r="EQ97" s="33"/>
      <c r="ER97" s="33"/>
      <c r="ES97" s="33"/>
      <c r="ET97" s="33"/>
      <c r="EU97" s="33"/>
      <c r="EV97" s="33"/>
      <c r="EW97" s="33"/>
    </row>
    <row r="98" spans="2:153" x14ac:dyDescent="0.2">
      <c r="AV98" s="637"/>
      <c r="AW98" s="649"/>
      <c r="AX98" s="649"/>
      <c r="AY98" s="648"/>
      <c r="AZ98" s="649"/>
      <c r="BA98" s="649"/>
      <c r="BB98" s="649"/>
      <c r="BC98" s="649"/>
      <c r="BD98" s="649"/>
      <c r="BE98" s="649"/>
      <c r="BF98" s="649"/>
      <c r="BG98" s="649"/>
      <c r="BH98" s="649"/>
      <c r="BI98" s="649"/>
      <c r="BJ98" s="649"/>
      <c r="BK98" s="649"/>
      <c r="BL98" s="649"/>
      <c r="BM98" s="649"/>
      <c r="BN98" s="649"/>
      <c r="BO98" s="649"/>
      <c r="CU98" s="649"/>
      <c r="CV98" s="649"/>
      <c r="CW98" s="649"/>
      <c r="CX98" s="649"/>
      <c r="CY98" s="649"/>
      <c r="CZ98" s="649"/>
      <c r="DA98" s="649"/>
      <c r="DB98" s="649"/>
      <c r="DC98" s="649"/>
      <c r="DD98" s="649"/>
      <c r="DE98" s="649"/>
      <c r="DF98" s="649"/>
      <c r="DG98" s="649"/>
      <c r="DH98" s="649"/>
      <c r="DI98" s="649"/>
      <c r="DJ98" s="649"/>
      <c r="DK98" s="649"/>
      <c r="DL98" s="649"/>
      <c r="DM98" s="649"/>
      <c r="DN98" s="649"/>
      <c r="DO98" s="649"/>
      <c r="DP98" s="649"/>
      <c r="DQ98" s="649"/>
      <c r="DR98" s="649"/>
      <c r="DS98" s="649"/>
      <c r="DT98" s="649"/>
      <c r="DU98" s="649"/>
      <c r="DV98" s="649"/>
      <c r="DW98" s="649"/>
      <c r="DX98" s="649"/>
      <c r="DY98" s="649"/>
      <c r="DZ98" s="649"/>
      <c r="EA98" s="649"/>
      <c r="EB98" s="649"/>
      <c r="EC98" s="649"/>
      <c r="ED98" s="649"/>
      <c r="EE98" s="649"/>
      <c r="EF98" s="649"/>
      <c r="EG98" s="649"/>
      <c r="EK98" s="727" t="s">
        <v>336</v>
      </c>
      <c r="EL98" s="727">
        <v>0.8</v>
      </c>
      <c r="EM98" s="33"/>
      <c r="EN98" s="33"/>
      <c r="EO98" s="33"/>
      <c r="EP98" s="33"/>
      <c r="EQ98" s="33"/>
      <c r="ER98" s="33"/>
      <c r="ES98" s="33"/>
      <c r="ET98" s="33"/>
      <c r="EU98" s="33"/>
      <c r="EV98" s="33"/>
      <c r="EW98" s="33"/>
    </row>
    <row r="99" spans="2:153" ht="16.5" x14ac:dyDescent="0.25">
      <c r="C99" s="670" t="s">
        <v>285</v>
      </c>
      <c r="D99" s="11"/>
      <c r="E99" s="11"/>
      <c r="F99" s="11"/>
      <c r="G99" s="11"/>
      <c r="H99" s="11"/>
      <c r="I99" s="11"/>
      <c r="J99" s="11"/>
      <c r="K99" s="11"/>
      <c r="L99" s="11"/>
      <c r="M99" s="11"/>
      <c r="N99" s="11"/>
      <c r="O99" s="11"/>
      <c r="P99" s="11"/>
      <c r="Q99" s="11"/>
      <c r="R99" s="11"/>
      <c r="S99" s="13"/>
      <c r="T99" s="13"/>
      <c r="EK99" s="727" t="s">
        <v>337</v>
      </c>
      <c r="EL99" s="727">
        <v>0.9</v>
      </c>
      <c r="EM99" s="33"/>
      <c r="EN99" s="33"/>
      <c r="EO99" s="33"/>
      <c r="EP99" s="33"/>
      <c r="EQ99" s="33"/>
      <c r="ER99" s="33"/>
      <c r="ES99" s="33"/>
      <c r="ET99" s="33"/>
      <c r="EU99" s="33"/>
      <c r="EV99" s="33"/>
      <c r="EW99" s="33"/>
    </row>
    <row r="100" spans="2:153" ht="8.25" customHeight="1" x14ac:dyDescent="0.25">
      <c r="C100" s="13"/>
      <c r="D100" s="13"/>
      <c r="E100" s="13"/>
      <c r="F100" s="13"/>
      <c r="G100" s="13"/>
      <c r="H100" s="13"/>
      <c r="I100" s="13"/>
      <c r="J100" s="13"/>
      <c r="K100" s="13"/>
      <c r="L100" s="13"/>
      <c r="M100" s="13"/>
      <c r="S100" s="13"/>
      <c r="T100" s="13"/>
      <c r="U100" s="13"/>
      <c r="V100" s="13"/>
      <c r="AB100" s="12"/>
      <c r="AC100" s="12"/>
      <c r="AD100" s="12"/>
      <c r="EK100" s="727" t="s">
        <v>338</v>
      </c>
      <c r="EL100" s="33">
        <v>0</v>
      </c>
      <c r="EM100" s="33"/>
      <c r="EN100" s="33"/>
      <c r="EO100" s="33"/>
      <c r="EP100" s="33"/>
      <c r="EQ100" s="33"/>
      <c r="ER100" s="33"/>
      <c r="ES100" s="33"/>
      <c r="ET100" s="33"/>
      <c r="EU100" s="33"/>
      <c r="EV100" s="33"/>
      <c r="EW100" s="33"/>
    </row>
    <row r="101" spans="2:153" ht="16.5" x14ac:dyDescent="0.25">
      <c r="C101" s="35"/>
      <c r="D101" s="979" t="s">
        <v>0</v>
      </c>
      <c r="E101" s="979"/>
      <c r="F101" s="979"/>
      <c r="G101" s="979"/>
      <c r="H101" s="979"/>
      <c r="I101" s="979"/>
      <c r="J101" s="979"/>
      <c r="K101" s="979"/>
      <c r="L101" s="979"/>
      <c r="M101" s="980"/>
      <c r="N101" s="889"/>
      <c r="O101" s="890"/>
      <c r="P101" s="890"/>
      <c r="Q101" s="890"/>
      <c r="R101" s="891"/>
      <c r="S101" s="892" t="s">
        <v>109</v>
      </c>
      <c r="T101" s="893"/>
      <c r="U101" s="893"/>
      <c r="V101" s="894"/>
      <c r="W101" s="1005"/>
      <c r="X101" s="1006"/>
      <c r="Y101" s="1006"/>
      <c r="Z101" s="1006"/>
      <c r="AA101" s="1006"/>
      <c r="AB101" s="1006"/>
      <c r="AC101" s="1006"/>
      <c r="AD101" s="1007"/>
      <c r="EK101" s="33"/>
      <c r="EL101" s="33"/>
      <c r="EM101" s="33"/>
      <c r="EN101" s="33"/>
      <c r="EO101" s="33"/>
      <c r="EP101" s="33"/>
      <c r="EQ101" s="33"/>
      <c r="ER101" s="33"/>
      <c r="ES101" s="33"/>
      <c r="ET101" s="33"/>
      <c r="EU101" s="33"/>
      <c r="EV101" s="33"/>
      <c r="EW101" s="33"/>
    </row>
    <row r="102" spans="2:153" ht="8.25" customHeight="1" x14ac:dyDescent="0.25">
      <c r="C102" s="13"/>
      <c r="D102" s="13"/>
      <c r="E102" s="13"/>
      <c r="F102" s="13"/>
      <c r="G102" s="13"/>
      <c r="H102" s="13"/>
      <c r="I102" s="13"/>
      <c r="J102" s="13"/>
      <c r="K102" s="13"/>
      <c r="L102" s="13"/>
      <c r="M102" s="13"/>
      <c r="S102" s="13"/>
      <c r="T102" s="13"/>
      <c r="U102" s="13"/>
      <c r="V102" s="13"/>
      <c r="AB102" s="12"/>
      <c r="AC102" s="12"/>
      <c r="AD102" s="12"/>
      <c r="EK102" s="33"/>
      <c r="EL102" s="33"/>
      <c r="EM102" s="33"/>
      <c r="EN102" s="33"/>
      <c r="EO102" s="33"/>
      <c r="EP102" s="33"/>
      <c r="EQ102" s="33"/>
      <c r="ER102" s="33"/>
      <c r="ES102" s="33"/>
      <c r="ET102" s="33"/>
      <c r="EU102" s="33"/>
      <c r="EV102" s="33"/>
      <c r="EW102" s="33"/>
    </row>
    <row r="103" spans="2:153" ht="16.5" customHeight="1" x14ac:dyDescent="0.25">
      <c r="C103" s="13"/>
      <c r="D103" s="978" t="s">
        <v>2</v>
      </c>
      <c r="E103" s="979"/>
      <c r="F103" s="979"/>
      <c r="G103" s="979"/>
      <c r="H103" s="979"/>
      <c r="I103" s="979"/>
      <c r="J103" s="979"/>
      <c r="K103" s="979"/>
      <c r="L103" s="979"/>
      <c r="M103" s="980"/>
      <c r="N103" s="889"/>
      <c r="O103" s="890"/>
      <c r="P103" s="890"/>
      <c r="Q103" s="890"/>
      <c r="R103" s="891"/>
      <c r="S103" s="892" t="s">
        <v>109</v>
      </c>
      <c r="T103" s="893"/>
      <c r="U103" s="893"/>
      <c r="V103" s="894"/>
      <c r="W103" s="1005"/>
      <c r="X103" s="1006"/>
      <c r="Y103" s="1006"/>
      <c r="Z103" s="1006"/>
      <c r="AA103" s="1006"/>
      <c r="AB103" s="1006"/>
      <c r="AC103" s="1006"/>
      <c r="AD103" s="1007"/>
      <c r="EK103" s="33"/>
      <c r="EL103" s="33"/>
      <c r="EM103" s="33"/>
      <c r="EN103" s="33"/>
      <c r="EO103" s="33"/>
      <c r="EP103" s="33"/>
      <c r="EQ103" s="33"/>
      <c r="ER103" s="33"/>
      <c r="ES103" s="33"/>
      <c r="ET103" s="33"/>
      <c r="EU103" s="33"/>
      <c r="EV103" s="33"/>
      <c r="EW103" s="33"/>
    </row>
    <row r="104" spans="2:153" ht="8.25" customHeight="1" x14ac:dyDescent="0.25">
      <c r="C104" s="13"/>
      <c r="D104" s="13"/>
      <c r="E104" s="13"/>
      <c r="F104" s="13"/>
      <c r="G104" s="13"/>
      <c r="H104" s="13"/>
      <c r="I104" s="13"/>
      <c r="J104" s="13"/>
      <c r="K104" s="13"/>
      <c r="L104" s="13"/>
      <c r="M104" s="13"/>
      <c r="S104" s="13"/>
      <c r="T104" s="13"/>
      <c r="U104" s="13"/>
      <c r="V104" s="13"/>
      <c r="AB104" s="12"/>
      <c r="AC104" s="12"/>
      <c r="AD104" s="12"/>
      <c r="EK104" s="33"/>
      <c r="EL104" s="33"/>
      <c r="EM104" s="33"/>
      <c r="EN104" s="33"/>
      <c r="EO104" s="33"/>
      <c r="EP104" s="33"/>
      <c r="EQ104" s="33"/>
      <c r="ER104" s="33"/>
      <c r="ES104" s="33"/>
      <c r="ET104" s="33"/>
      <c r="EU104" s="33"/>
      <c r="EV104" s="33"/>
      <c r="EW104" s="33"/>
    </row>
    <row r="105" spans="2:153" ht="16.5" x14ac:dyDescent="0.25">
      <c r="C105" s="13"/>
      <c r="D105" s="978" t="s">
        <v>108</v>
      </c>
      <c r="E105" s="979"/>
      <c r="F105" s="979"/>
      <c r="G105" s="979"/>
      <c r="H105" s="979"/>
      <c r="I105" s="979"/>
      <c r="J105" s="979"/>
      <c r="K105" s="979"/>
      <c r="L105" s="979"/>
      <c r="M105" s="980"/>
      <c r="N105" s="1036"/>
      <c r="O105" s="1037"/>
      <c r="P105" s="1037"/>
      <c r="Q105" s="1037"/>
      <c r="R105" s="1038"/>
      <c r="S105" s="892" t="s">
        <v>109</v>
      </c>
      <c r="T105" s="893"/>
      <c r="U105" s="893"/>
      <c r="V105" s="894"/>
      <c r="W105" s="1005"/>
      <c r="X105" s="1006"/>
      <c r="Y105" s="1006"/>
      <c r="Z105" s="1006"/>
      <c r="AA105" s="1006"/>
      <c r="AB105" s="1006"/>
      <c r="AC105" s="1006"/>
      <c r="AD105" s="1007"/>
      <c r="EK105" s="33"/>
      <c r="EL105" s="33"/>
      <c r="EM105" s="33"/>
      <c r="EN105" s="33"/>
      <c r="EO105" s="33"/>
      <c r="EP105" s="33"/>
      <c r="EQ105" s="33"/>
      <c r="ER105" s="33"/>
      <c r="ES105" s="33"/>
      <c r="ET105" s="33"/>
      <c r="EU105" s="33"/>
      <c r="EV105" s="33"/>
      <c r="EW105" s="33"/>
    </row>
    <row r="106" spans="2:153" ht="8.25" customHeight="1" x14ac:dyDescent="0.25">
      <c r="C106" s="13"/>
      <c r="D106" s="13"/>
      <c r="E106" s="13"/>
      <c r="F106" s="13"/>
      <c r="G106" s="13"/>
      <c r="H106" s="13"/>
      <c r="I106" s="13"/>
      <c r="J106" s="13"/>
      <c r="K106" s="13"/>
      <c r="L106" s="13"/>
      <c r="M106" s="13"/>
      <c r="S106" s="13"/>
      <c r="T106" s="13"/>
      <c r="U106" s="13"/>
      <c r="V106" s="13"/>
      <c r="AB106" s="12"/>
      <c r="AC106" s="12"/>
      <c r="AD106" s="12"/>
      <c r="EK106" s="33"/>
      <c r="EL106" s="33"/>
      <c r="EM106" s="33"/>
      <c r="EN106" s="33"/>
      <c r="EO106" s="33"/>
      <c r="EP106" s="33"/>
      <c r="EQ106" s="33"/>
      <c r="ER106" s="33"/>
      <c r="ES106" s="33"/>
      <c r="ET106" s="33"/>
      <c r="EU106" s="33"/>
      <c r="EV106" s="33"/>
      <c r="EW106" s="33"/>
    </row>
    <row r="107" spans="2:153" ht="19.5" thickBot="1" x14ac:dyDescent="0.3">
      <c r="C107" s="13"/>
      <c r="D107" s="978" t="s">
        <v>110</v>
      </c>
      <c r="E107" s="979"/>
      <c r="F107" s="979"/>
      <c r="G107" s="979"/>
      <c r="H107" s="979"/>
      <c r="I107" s="979"/>
      <c r="J107" s="979"/>
      <c r="K107" s="979"/>
      <c r="L107" s="979"/>
      <c r="M107" s="1001"/>
      <c r="N107" s="1002"/>
      <c r="O107" s="1003"/>
      <c r="P107" s="1003"/>
      <c r="Q107" s="1003"/>
      <c r="R107" s="1004"/>
      <c r="S107" s="1578" t="s">
        <v>3</v>
      </c>
      <c r="T107" s="1579"/>
      <c r="V107" s="244"/>
      <c r="W107" s="1575" t="str">
        <f>IF(ISERROR(BF639)=TRUE,"",BF639)</f>
        <v/>
      </c>
      <c r="X107" s="1576"/>
      <c r="Y107" s="1576"/>
      <c r="Z107" s="1576"/>
      <c r="AA107" s="1576"/>
      <c r="AB107" s="1576"/>
      <c r="AC107" s="1576"/>
      <c r="AD107" s="1577"/>
      <c r="AE107" s="10"/>
      <c r="CU107" s="41"/>
      <c r="EK107" s="33"/>
      <c r="EL107" s="33"/>
      <c r="EM107" s="33"/>
      <c r="EN107" s="33"/>
      <c r="EO107" s="33"/>
      <c r="EP107" s="33"/>
      <c r="EQ107" s="33"/>
      <c r="ER107" s="33"/>
      <c r="ES107" s="33"/>
      <c r="ET107" s="33"/>
      <c r="EU107" s="33"/>
      <c r="EV107" s="33"/>
      <c r="EW107" s="33"/>
    </row>
    <row r="108" spans="2:153" ht="8.25" customHeight="1" x14ac:dyDescent="0.25">
      <c r="C108" s="13"/>
      <c r="D108" s="42"/>
      <c r="E108" s="42"/>
      <c r="F108" s="42"/>
      <c r="G108" s="13"/>
      <c r="H108" s="13"/>
      <c r="I108" s="13"/>
      <c r="J108" s="13"/>
      <c r="K108" s="13"/>
      <c r="L108" s="13"/>
      <c r="M108" s="13"/>
      <c r="S108" s="13"/>
      <c r="T108" s="13"/>
      <c r="U108" s="13"/>
      <c r="V108" s="13"/>
      <c r="W108" s="243"/>
      <c r="X108" s="243"/>
      <c r="Y108" s="243"/>
      <c r="Z108" s="243"/>
      <c r="AA108" s="243"/>
      <c r="AB108" s="245"/>
      <c r="AC108" s="245"/>
      <c r="AD108" s="245"/>
      <c r="EK108" s="33"/>
      <c r="EL108" s="33"/>
      <c r="EM108" s="33"/>
      <c r="EN108" s="33"/>
      <c r="EO108" s="33"/>
      <c r="EP108" s="33"/>
      <c r="EQ108" s="33"/>
      <c r="ER108" s="33"/>
      <c r="ES108" s="33"/>
      <c r="ET108" s="33"/>
      <c r="EU108" s="33"/>
      <c r="EV108" s="33"/>
      <c r="EW108" s="33"/>
    </row>
    <row r="109" spans="2:153" ht="17.25" customHeight="1" x14ac:dyDescent="0.3">
      <c r="C109" s="13"/>
      <c r="D109" s="978" t="s">
        <v>129</v>
      </c>
      <c r="E109" s="979"/>
      <c r="F109" s="979"/>
      <c r="G109" s="979"/>
      <c r="H109" s="979"/>
      <c r="I109" s="979"/>
      <c r="J109" s="979"/>
      <c r="K109" s="979"/>
      <c r="L109" s="979"/>
      <c r="M109" s="1490"/>
      <c r="N109" s="1580" t="str">
        <f>IF(ISERROR(BF641)=TRUE,"",BF641)</f>
        <v/>
      </c>
      <c r="O109" s="1581"/>
      <c r="P109" s="1581"/>
      <c r="Q109" s="1581"/>
      <c r="R109" s="1582"/>
      <c r="S109" s="43"/>
      <c r="T109" s="43"/>
      <c r="U109" s="43"/>
      <c r="V109" s="44"/>
      <c r="W109" s="44"/>
      <c r="X109" s="44"/>
      <c r="Y109" s="44"/>
      <c r="Z109" s="44"/>
      <c r="AA109" s="44"/>
      <c r="AB109" s="44"/>
      <c r="AC109" s="44"/>
      <c r="AD109" s="43"/>
      <c r="EK109" s="33"/>
      <c r="EL109" s="33"/>
      <c r="EM109" s="33"/>
      <c r="EN109" s="33"/>
      <c r="EO109" s="33"/>
      <c r="EP109" s="33"/>
      <c r="EQ109" s="33"/>
      <c r="ER109" s="33"/>
      <c r="ES109" s="33"/>
      <c r="ET109" s="33"/>
      <c r="EU109" s="33"/>
      <c r="EV109" s="33"/>
      <c r="EW109" s="33"/>
    </row>
    <row r="110" spans="2:153" ht="17.25" customHeight="1" x14ac:dyDescent="0.3">
      <c r="B110" s="9"/>
      <c r="C110" s="279"/>
      <c r="D110" s="43"/>
      <c r="E110" s="43"/>
      <c r="F110" s="43"/>
      <c r="G110" s="43"/>
      <c r="H110" s="43"/>
      <c r="I110" s="43"/>
      <c r="J110" s="43"/>
      <c r="K110" s="43"/>
      <c r="L110" s="43"/>
      <c r="M110" s="43"/>
      <c r="O110" s="280"/>
      <c r="P110" s="280"/>
      <c r="Q110" s="280"/>
      <c r="R110" s="280"/>
      <c r="S110" s="43"/>
      <c r="T110" s="43"/>
      <c r="U110" s="43"/>
      <c r="V110" s="281"/>
      <c r="W110" s="281"/>
      <c r="X110" s="281"/>
      <c r="Y110" s="281"/>
      <c r="Z110" s="281"/>
      <c r="AA110" s="281"/>
      <c r="AB110" s="281"/>
      <c r="AC110" s="281"/>
      <c r="AD110" s="43"/>
      <c r="AE110" s="9"/>
      <c r="AF110" s="9"/>
      <c r="AG110" s="451"/>
      <c r="AH110" s="9"/>
      <c r="AI110" s="9"/>
      <c r="AJ110" s="9"/>
      <c r="AK110" s="9"/>
      <c r="AL110" s="9"/>
      <c r="AM110" s="9"/>
      <c r="AN110" s="9"/>
      <c r="AO110" s="9"/>
      <c r="AP110" s="9"/>
      <c r="AQ110" s="451"/>
      <c r="AR110" s="451"/>
      <c r="AS110" s="538"/>
      <c r="AT110" s="538"/>
      <c r="AU110" s="538"/>
      <c r="AV110" s="538"/>
      <c r="AW110" s="451"/>
      <c r="AX110" s="451"/>
      <c r="AZ110" s="9"/>
      <c r="BA110" s="9"/>
      <c r="BB110" s="9"/>
      <c r="BC110" s="9"/>
      <c r="BD110" s="9"/>
      <c r="BE110" s="9"/>
      <c r="BF110" s="9"/>
      <c r="BG110" s="9"/>
      <c r="BH110" s="9"/>
      <c r="BI110" s="9"/>
      <c r="BJ110" s="9"/>
      <c r="BK110" s="9"/>
      <c r="BL110" s="9"/>
      <c r="BM110" s="9"/>
      <c r="BN110" s="9"/>
      <c r="BO110" s="9"/>
      <c r="CU110" s="9"/>
      <c r="CV110" s="9"/>
      <c r="EK110" s="33"/>
      <c r="EL110" s="33"/>
      <c r="EM110" s="33"/>
      <c r="EN110" s="33"/>
      <c r="EO110" s="33"/>
      <c r="EP110" s="33"/>
      <c r="EQ110" s="33"/>
      <c r="ER110" s="33"/>
      <c r="ES110" s="33"/>
      <c r="ET110" s="33"/>
      <c r="EU110" s="33"/>
      <c r="EV110" s="33"/>
      <c r="EW110" s="33"/>
    </row>
    <row r="111" spans="2:153" ht="13.5" thickBot="1" x14ac:dyDescent="0.25">
      <c r="AK111" s="9"/>
      <c r="EK111" s="33"/>
      <c r="EL111" s="33"/>
      <c r="EM111" s="33"/>
      <c r="EN111" s="33"/>
      <c r="EO111" s="33"/>
      <c r="EP111" s="33"/>
      <c r="EQ111" s="33"/>
      <c r="ER111" s="33"/>
      <c r="ES111" s="33"/>
      <c r="ET111" s="33"/>
      <c r="EU111" s="33"/>
      <c r="EV111" s="33"/>
      <c r="EW111" s="33"/>
    </row>
    <row r="112" spans="2:153" ht="21" thickTop="1" x14ac:dyDescent="0.3">
      <c r="C112" s="1491" t="s">
        <v>48</v>
      </c>
      <c r="D112" s="1492"/>
      <c r="E112" s="1492"/>
      <c r="F112" s="1492"/>
      <c r="G112" s="1492"/>
      <c r="H112" s="1493"/>
      <c r="I112" s="1494" t="s">
        <v>99</v>
      </c>
      <c r="J112" s="1495"/>
      <c r="K112" s="1495"/>
      <c r="L112" s="1495"/>
      <c r="M112" s="1495"/>
      <c r="N112" s="1495"/>
      <c r="O112" s="1495"/>
      <c r="P112" s="1496"/>
      <c r="Q112" s="46"/>
      <c r="R112" s="33"/>
      <c r="S112" s="886" t="s">
        <v>46</v>
      </c>
      <c r="T112" s="886"/>
      <c r="U112" s="886"/>
      <c r="V112" s="886"/>
      <c r="W112" s="886"/>
      <c r="X112" s="886"/>
      <c r="Y112" s="886"/>
      <c r="Z112" s="886"/>
      <c r="AA112" s="886"/>
      <c r="AB112" s="886"/>
      <c r="AC112" s="886"/>
      <c r="AD112" s="886"/>
      <c r="AE112" s="886"/>
      <c r="AF112" s="886"/>
      <c r="AG112" s="886"/>
      <c r="AH112" s="96"/>
      <c r="AI112" s="880" t="s">
        <v>17</v>
      </c>
      <c r="AJ112" s="881"/>
      <c r="AK112" s="881"/>
      <c r="AL112" s="881"/>
      <c r="AM112" s="881"/>
      <c r="AN112" s="881"/>
      <c r="AO112" s="881"/>
      <c r="AP112" s="881"/>
      <c r="AQ112" s="881"/>
      <c r="AR112" s="881"/>
      <c r="AS112" s="881"/>
      <c r="AT112" s="881"/>
      <c r="AU112" s="881"/>
      <c r="AV112" s="881"/>
      <c r="AW112" s="881"/>
      <c r="AX112" s="881"/>
      <c r="AY112" s="881"/>
      <c r="AZ112" s="881"/>
      <c r="BA112" s="881"/>
      <c r="BB112" s="881"/>
      <c r="BC112" s="881"/>
      <c r="BD112" s="881"/>
      <c r="BE112" s="881"/>
      <c r="BF112" s="881"/>
      <c r="BG112" s="881"/>
      <c r="BH112" s="881"/>
      <c r="BI112" s="881"/>
      <c r="BJ112" s="882"/>
      <c r="BK112" s="9"/>
      <c r="BL112" s="9"/>
      <c r="BM112" s="9"/>
      <c r="BN112" s="9"/>
      <c r="BO112" s="9"/>
      <c r="CU112" s="9"/>
      <c r="CV112" s="9"/>
      <c r="EK112" s="33"/>
      <c r="EL112" s="33"/>
      <c r="EM112" s="33"/>
      <c r="EN112" s="33"/>
      <c r="EO112" s="33"/>
      <c r="EP112" s="33"/>
      <c r="EQ112" s="33"/>
      <c r="ER112" s="33"/>
      <c r="ES112" s="33"/>
      <c r="ET112" s="33"/>
      <c r="EU112" s="33"/>
      <c r="EV112" s="33"/>
      <c r="EW112" s="33"/>
    </row>
    <row r="113" spans="2:153" ht="20.25" x14ac:dyDescent="0.2">
      <c r="C113" s="1445" t="s">
        <v>18</v>
      </c>
      <c r="D113" s="1446"/>
      <c r="E113" s="1446"/>
      <c r="F113" s="1446"/>
      <c r="G113" s="1446"/>
      <c r="H113" s="1447"/>
      <c r="I113" s="1497"/>
      <c r="J113" s="1498"/>
      <c r="K113" s="1498"/>
      <c r="L113" s="1498"/>
      <c r="M113" s="1498"/>
      <c r="N113" s="1498"/>
      <c r="O113" s="1498"/>
      <c r="P113" s="1499"/>
      <c r="Q113" s="48"/>
      <c r="R113" s="33"/>
      <c r="S113" s="921" t="s">
        <v>19</v>
      </c>
      <c r="T113" s="921"/>
      <c r="U113" s="921"/>
      <c r="V113" s="921"/>
      <c r="W113" s="921"/>
      <c r="X113" s="921"/>
      <c r="Y113" s="921"/>
      <c r="Z113" s="921"/>
      <c r="AA113" s="921"/>
      <c r="AB113" s="921"/>
      <c r="AC113" s="921"/>
      <c r="AD113" s="921"/>
      <c r="AE113" s="921"/>
      <c r="AF113" s="921"/>
      <c r="AG113" s="921"/>
      <c r="AH113" s="96"/>
      <c r="AI113" s="1428" t="s">
        <v>19</v>
      </c>
      <c r="AJ113" s="1429"/>
      <c r="AK113" s="1429"/>
      <c r="AL113" s="1429"/>
      <c r="AM113" s="1429"/>
      <c r="AN113" s="1429"/>
      <c r="AO113" s="1429"/>
      <c r="AP113" s="1429"/>
      <c r="AQ113" s="1429"/>
      <c r="AR113" s="1429"/>
      <c r="AS113" s="1429"/>
      <c r="AT113" s="1429"/>
      <c r="AU113" s="1430"/>
      <c r="AV113" s="1428" t="s">
        <v>20</v>
      </c>
      <c r="AW113" s="1429"/>
      <c r="AX113" s="1429"/>
      <c r="AY113" s="1429"/>
      <c r="AZ113" s="1429"/>
      <c r="BA113" s="1429"/>
      <c r="BB113" s="1429"/>
      <c r="BC113" s="1429"/>
      <c r="BD113" s="1429"/>
      <c r="BE113" s="1429"/>
      <c r="BF113" s="1429"/>
      <c r="BG113" s="1429"/>
      <c r="BH113" s="1429"/>
      <c r="BI113" s="1429"/>
      <c r="BJ113" s="1430"/>
      <c r="BK113" s="9"/>
      <c r="BL113" s="9"/>
      <c r="BM113" s="9"/>
      <c r="BN113" s="9"/>
      <c r="BO113" s="9"/>
      <c r="CU113" s="9"/>
      <c r="CV113" s="9"/>
      <c r="EK113" s="33"/>
      <c r="EL113" s="33"/>
      <c r="EM113" s="33"/>
      <c r="EN113" s="33"/>
      <c r="EO113" s="33"/>
      <c r="EP113" s="33"/>
      <c r="EQ113" s="33"/>
      <c r="ER113" s="33"/>
      <c r="ES113" s="33"/>
      <c r="ET113" s="33"/>
      <c r="EU113" s="33"/>
      <c r="EV113" s="33"/>
      <c r="EW113" s="33"/>
    </row>
    <row r="114" spans="2:153" ht="18.75" x14ac:dyDescent="0.2">
      <c r="C114" s="657"/>
      <c r="D114" s="1512">
        <v>0.17</v>
      </c>
      <c r="E114" s="1512"/>
      <c r="F114" s="1512"/>
      <c r="G114" s="1512"/>
      <c r="H114" s="658"/>
      <c r="I114" s="1500"/>
      <c r="J114" s="1501"/>
      <c r="K114" s="1501"/>
      <c r="L114" s="1501"/>
      <c r="M114" s="1501"/>
      <c r="N114" s="1501"/>
      <c r="O114" s="1501"/>
      <c r="P114" s="1502"/>
      <c r="Q114" s="49"/>
      <c r="R114" s="33"/>
      <c r="S114" s="1607" t="s">
        <v>362</v>
      </c>
      <c r="T114" s="879"/>
      <c r="U114" s="879"/>
      <c r="V114" s="879"/>
      <c r="W114" s="879"/>
      <c r="X114" s="879"/>
      <c r="Y114" s="879"/>
      <c r="Z114" s="879" t="s">
        <v>22</v>
      </c>
      <c r="AA114" s="879"/>
      <c r="AB114" s="879"/>
      <c r="AC114" s="879"/>
      <c r="AD114" s="879"/>
      <c r="AE114" s="879"/>
      <c r="AF114" s="879"/>
      <c r="AG114" s="879"/>
      <c r="AH114" s="702"/>
      <c r="AI114" s="1540" t="s">
        <v>362</v>
      </c>
      <c r="AJ114" s="1541"/>
      <c r="AK114" s="1541"/>
      <c r="AL114" s="1541"/>
      <c r="AM114" s="1541"/>
      <c r="AN114" s="1541"/>
      <c r="AO114" s="1542"/>
      <c r="AP114" s="1537" t="s">
        <v>22</v>
      </c>
      <c r="AQ114" s="1538"/>
      <c r="AR114" s="1538"/>
      <c r="AS114" s="1538"/>
      <c r="AT114" s="1538"/>
      <c r="AU114" s="1539"/>
      <c r="AV114" s="1481" t="s">
        <v>362</v>
      </c>
      <c r="AW114" s="1482"/>
      <c r="AX114" s="1482"/>
      <c r="AY114" s="1482"/>
      <c r="AZ114" s="1482"/>
      <c r="BA114" s="1482"/>
      <c r="BB114" s="1483"/>
      <c r="BC114" s="1530" t="s">
        <v>22</v>
      </c>
      <c r="BD114" s="1482"/>
      <c r="BE114" s="1482"/>
      <c r="BF114" s="1482"/>
      <c r="BG114" s="1482"/>
      <c r="BH114" s="1482"/>
      <c r="BI114" s="1482"/>
      <c r="BJ114" s="1483"/>
      <c r="BK114" s="9"/>
      <c r="BL114" s="9"/>
      <c r="BM114" s="9"/>
      <c r="BN114" s="9"/>
      <c r="BO114" s="9"/>
      <c r="CU114" s="9"/>
      <c r="CV114" s="9"/>
    </row>
    <row r="115" spans="2:153" s="236" customFormat="1" ht="21" customHeight="1" x14ac:dyDescent="0.2">
      <c r="B115" s="239"/>
      <c r="C115" s="1506" t="s">
        <v>349</v>
      </c>
      <c r="D115" s="1507"/>
      <c r="E115" s="1507"/>
      <c r="F115" s="1507"/>
      <c r="G115" s="1507"/>
      <c r="H115" s="1508"/>
      <c r="I115" s="1531" t="s">
        <v>350</v>
      </c>
      <c r="J115" s="1532"/>
      <c r="K115" s="1532"/>
      <c r="L115" s="1532"/>
      <c r="M115" s="1532"/>
      <c r="N115" s="1532"/>
      <c r="O115" s="1532"/>
      <c r="P115" s="1533"/>
      <c r="Q115" s="240"/>
      <c r="R115" s="604"/>
      <c r="S115" s="795">
        <f>AV93</f>
        <v>0</v>
      </c>
      <c r="T115" s="796"/>
      <c r="U115" s="796"/>
      <c r="V115" s="796"/>
      <c r="W115" s="796"/>
      <c r="X115" s="796"/>
      <c r="Y115" s="796"/>
      <c r="Z115" s="796"/>
      <c r="AA115" s="796"/>
      <c r="AB115" s="796"/>
      <c r="AC115" s="796"/>
      <c r="AD115" s="796"/>
      <c r="AE115" s="796"/>
      <c r="AF115" s="796"/>
      <c r="AG115" s="797"/>
      <c r="AH115" s="703"/>
      <c r="AI115" s="795">
        <f>AR93</f>
        <v>0</v>
      </c>
      <c r="AJ115" s="796"/>
      <c r="AK115" s="796"/>
      <c r="AL115" s="796"/>
      <c r="AM115" s="796"/>
      <c r="AN115" s="796"/>
      <c r="AO115" s="797"/>
      <c r="AP115" s="801"/>
      <c r="AQ115" s="802"/>
      <c r="AR115" s="802"/>
      <c r="AS115" s="802"/>
      <c r="AT115" s="802"/>
      <c r="AU115" s="803"/>
      <c r="AV115" s="795">
        <f>AI115*(1+$D$114)</f>
        <v>0</v>
      </c>
      <c r="AW115" s="796"/>
      <c r="AX115" s="796"/>
      <c r="AY115" s="796"/>
      <c r="AZ115" s="796"/>
      <c r="BA115" s="796"/>
      <c r="BB115" s="797"/>
      <c r="BC115" s="801" t="str">
        <f>IF(AP115*(1+$D$246)&gt;0,AP115*(1+$D$246),"")</f>
        <v/>
      </c>
      <c r="BD115" s="802"/>
      <c r="BE115" s="802"/>
      <c r="BF115" s="802"/>
      <c r="BG115" s="802"/>
      <c r="BH115" s="802"/>
      <c r="BI115" s="802"/>
      <c r="BJ115" s="803"/>
    </row>
    <row r="116" spans="2:153" s="236" customFormat="1" ht="20.25" x14ac:dyDescent="0.2">
      <c r="B116" s="239"/>
      <c r="C116" s="1509"/>
      <c r="D116" s="1510"/>
      <c r="E116" s="1510"/>
      <c r="F116" s="1510"/>
      <c r="G116" s="1510"/>
      <c r="H116" s="1511"/>
      <c r="I116" s="1534"/>
      <c r="J116" s="1535"/>
      <c r="K116" s="1535"/>
      <c r="L116" s="1535"/>
      <c r="M116" s="1535"/>
      <c r="N116" s="1535"/>
      <c r="O116" s="1535"/>
      <c r="P116" s="1536"/>
      <c r="Q116" s="241"/>
      <c r="R116" s="705"/>
      <c r="S116" s="798"/>
      <c r="T116" s="799"/>
      <c r="U116" s="799"/>
      <c r="V116" s="799"/>
      <c r="W116" s="799"/>
      <c r="X116" s="799"/>
      <c r="Y116" s="799"/>
      <c r="Z116" s="799"/>
      <c r="AA116" s="799"/>
      <c r="AB116" s="799"/>
      <c r="AC116" s="799"/>
      <c r="AD116" s="799"/>
      <c r="AE116" s="799"/>
      <c r="AF116" s="799"/>
      <c r="AG116" s="800"/>
      <c r="AH116" s="703"/>
      <c r="AI116" s="798"/>
      <c r="AJ116" s="799"/>
      <c r="AK116" s="799"/>
      <c r="AL116" s="799"/>
      <c r="AM116" s="799"/>
      <c r="AN116" s="799"/>
      <c r="AO116" s="800"/>
      <c r="AP116" s="804"/>
      <c r="AQ116" s="805"/>
      <c r="AR116" s="805"/>
      <c r="AS116" s="805"/>
      <c r="AT116" s="805"/>
      <c r="AU116" s="806"/>
      <c r="AV116" s="798"/>
      <c r="AW116" s="799"/>
      <c r="AX116" s="799"/>
      <c r="AY116" s="799"/>
      <c r="AZ116" s="799"/>
      <c r="BA116" s="799"/>
      <c r="BB116" s="800"/>
      <c r="BC116" s="804"/>
      <c r="BD116" s="805"/>
      <c r="BE116" s="805"/>
      <c r="BF116" s="805"/>
      <c r="BG116" s="805"/>
      <c r="BH116" s="805"/>
      <c r="BI116" s="805"/>
      <c r="BJ116" s="806"/>
    </row>
    <row r="117" spans="2:153" s="236" customFormat="1" ht="18.75" customHeight="1" thickBot="1" x14ac:dyDescent="0.25">
      <c r="B117" s="239"/>
      <c r="C117" s="1478" t="s">
        <v>307</v>
      </c>
      <c r="D117" s="1479"/>
      <c r="E117" s="1479"/>
      <c r="F117" s="1479"/>
      <c r="G117" s="1479"/>
      <c r="H117" s="1480"/>
      <c r="I117" s="1503" t="s">
        <v>363</v>
      </c>
      <c r="J117" s="1504"/>
      <c r="K117" s="1504"/>
      <c r="L117" s="1504"/>
      <c r="M117" s="1504"/>
      <c r="N117" s="1504"/>
      <c r="O117" s="1504"/>
      <c r="P117" s="1505"/>
      <c r="Q117" s="241"/>
      <c r="R117" s="604"/>
      <c r="S117" s="868"/>
      <c r="T117" s="869"/>
      <c r="U117" s="869"/>
      <c r="V117" s="869"/>
      <c r="W117" s="869"/>
      <c r="X117" s="869"/>
      <c r="Y117" s="869"/>
      <c r="Z117" s="869"/>
      <c r="AA117" s="869"/>
      <c r="AB117" s="869"/>
      <c r="AC117" s="869"/>
      <c r="AD117" s="869"/>
      <c r="AE117" s="869"/>
      <c r="AF117" s="869"/>
      <c r="AG117" s="870"/>
      <c r="AH117" s="703"/>
      <c r="AI117" s="868"/>
      <c r="AJ117" s="869"/>
      <c r="AK117" s="869"/>
      <c r="AL117" s="869"/>
      <c r="AM117" s="869"/>
      <c r="AN117" s="869"/>
      <c r="AO117" s="870"/>
      <c r="AP117" s="1384"/>
      <c r="AQ117" s="1385"/>
      <c r="AR117" s="1385"/>
      <c r="AS117" s="1385"/>
      <c r="AT117" s="1385"/>
      <c r="AU117" s="1386"/>
      <c r="AV117" s="1392">
        <f>AI117*(1+$D$114)</f>
        <v>0</v>
      </c>
      <c r="AW117" s="1393"/>
      <c r="AX117" s="1393"/>
      <c r="AY117" s="1393"/>
      <c r="AZ117" s="1393"/>
      <c r="BA117" s="1393"/>
      <c r="BB117" s="1394"/>
      <c r="BC117" s="1384" t="str">
        <f>IF(AP117*(1+$D$246)&gt;0,AP117*(1+$D$246),"")</f>
        <v/>
      </c>
      <c r="BD117" s="1395"/>
      <c r="BE117" s="1395"/>
      <c r="BF117" s="1395"/>
      <c r="BG117" s="1395"/>
      <c r="BH117" s="1395"/>
      <c r="BI117" s="1395"/>
      <c r="BJ117" s="1396"/>
    </row>
    <row r="118" spans="2:153" s="236" customFormat="1" ht="24.75" customHeight="1" thickTop="1" thickBot="1" x14ac:dyDescent="0.35">
      <c r="B118" s="239"/>
      <c r="C118" s="1460"/>
      <c r="D118" s="1461"/>
      <c r="E118" s="1461"/>
      <c r="F118" s="1461"/>
      <c r="G118" s="1461"/>
      <c r="H118" s="1462"/>
      <c r="I118" s="1583" t="s">
        <v>351</v>
      </c>
      <c r="J118" s="1584"/>
      <c r="K118" s="1584"/>
      <c r="L118" s="1584"/>
      <c r="M118" s="1584"/>
      <c r="N118" s="1584"/>
      <c r="O118" s="1584"/>
      <c r="P118" s="1585"/>
      <c r="Q118" s="242"/>
      <c r="R118" s="604"/>
      <c r="S118" s="1543">
        <f>S115+S117</f>
        <v>0</v>
      </c>
      <c r="T118" s="1544"/>
      <c r="U118" s="1544"/>
      <c r="V118" s="1544"/>
      <c r="W118" s="1544"/>
      <c r="X118" s="1544"/>
      <c r="Y118" s="1544"/>
      <c r="Z118" s="1544"/>
      <c r="AA118" s="1544"/>
      <c r="AB118" s="1544"/>
      <c r="AC118" s="1544"/>
      <c r="AD118" s="1544"/>
      <c r="AE118" s="1544"/>
      <c r="AF118" s="1544"/>
      <c r="AG118" s="1545"/>
      <c r="AH118" s="704"/>
      <c r="AI118" s="1543">
        <f>AI115+AI117</f>
        <v>0</v>
      </c>
      <c r="AJ118" s="1544"/>
      <c r="AK118" s="1544"/>
      <c r="AL118" s="1544"/>
      <c r="AM118" s="1544"/>
      <c r="AN118" s="1544"/>
      <c r="AO118" s="1545"/>
      <c r="AP118" s="1384"/>
      <c r="AQ118" s="1385"/>
      <c r="AR118" s="1385"/>
      <c r="AS118" s="1385"/>
      <c r="AT118" s="1385"/>
      <c r="AU118" s="1386"/>
      <c r="AV118" s="1392" t="str">
        <f>IF(ISERROR(AP650)=TRUE,"",AP650)</f>
        <v/>
      </c>
      <c r="AW118" s="1393"/>
      <c r="AX118" s="1393"/>
      <c r="AY118" s="1393"/>
      <c r="AZ118" s="1393"/>
      <c r="BA118" s="1393"/>
      <c r="BB118" s="1394"/>
      <c r="BC118" s="1384" t="str">
        <f>IF(AP118="","",IF(AP118*(1+$D$246)&gt;0,AP118*(1+$D$246),""))</f>
        <v/>
      </c>
      <c r="BD118" s="1395"/>
      <c r="BE118" s="1395"/>
      <c r="BF118" s="1395"/>
      <c r="BG118" s="1395"/>
      <c r="BH118" s="1395"/>
      <c r="BI118" s="1395"/>
      <c r="BJ118" s="1396"/>
    </row>
    <row r="119" spans="2:153" s="236" customFormat="1" ht="29.25" customHeight="1" thickTop="1" thickBot="1" x14ac:dyDescent="0.35">
      <c r="B119" s="239"/>
      <c r="C119" s="1457"/>
      <c r="D119" s="1458"/>
      <c r="E119" s="1458"/>
      <c r="F119" s="1458"/>
      <c r="G119" s="1458"/>
      <c r="H119" s="1459"/>
      <c r="I119" s="1442" t="s">
        <v>36</v>
      </c>
      <c r="J119" s="1443"/>
      <c r="K119" s="1443"/>
      <c r="L119" s="1443"/>
      <c r="M119" s="1443"/>
      <c r="N119" s="1443"/>
      <c r="O119" s="1443"/>
      <c r="P119" s="1444"/>
      <c r="Q119" s="241"/>
      <c r="R119" s="604"/>
      <c r="S119" s="868"/>
      <c r="T119" s="869"/>
      <c r="U119" s="869"/>
      <c r="V119" s="869"/>
      <c r="W119" s="869"/>
      <c r="X119" s="869"/>
      <c r="Y119" s="869"/>
      <c r="Z119" s="869"/>
      <c r="AA119" s="869"/>
      <c r="AB119" s="869"/>
      <c r="AC119" s="869"/>
      <c r="AD119" s="869"/>
      <c r="AE119" s="869"/>
      <c r="AF119" s="869"/>
      <c r="AG119" s="870"/>
      <c r="AH119" s="703"/>
      <c r="AI119" s="868"/>
      <c r="AJ119" s="869"/>
      <c r="AK119" s="869"/>
      <c r="AL119" s="869"/>
      <c r="AM119" s="869"/>
      <c r="AN119" s="869"/>
      <c r="AO119" s="870"/>
      <c r="AP119" s="868"/>
      <c r="AQ119" s="1380"/>
      <c r="AR119" s="1380"/>
      <c r="AS119" s="1380"/>
      <c r="AT119" s="1380"/>
      <c r="AU119" s="1381"/>
      <c r="AV119" s="868" t="str">
        <f>IF(AI119*(1+$D$114)&lt;&gt;0,AI119*(1+$D$114),"")</f>
        <v/>
      </c>
      <c r="AW119" s="869"/>
      <c r="AX119" s="869"/>
      <c r="AY119" s="869"/>
      <c r="AZ119" s="869"/>
      <c r="BA119" s="869"/>
      <c r="BB119" s="870"/>
      <c r="BC119" s="1384" t="str">
        <f>IF(AP119*(1+$D$246)&gt;0,AP119*(1+$D$246),"")</f>
        <v/>
      </c>
      <c r="BD119" s="1395"/>
      <c r="BE119" s="1395"/>
      <c r="BF119" s="1395"/>
      <c r="BG119" s="1395"/>
      <c r="BH119" s="1395"/>
      <c r="BI119" s="1395"/>
      <c r="BJ119" s="1396"/>
    </row>
    <row r="120" spans="2:153" s="236" customFormat="1" ht="29.25" customHeight="1" x14ac:dyDescent="0.3">
      <c r="B120" s="239"/>
      <c r="C120" s="718"/>
      <c r="D120" s="718"/>
      <c r="E120" s="718"/>
      <c r="F120" s="718"/>
      <c r="G120" s="718"/>
      <c r="H120" s="718"/>
      <c r="I120" s="715"/>
      <c r="J120" s="715"/>
      <c r="K120" s="715"/>
      <c r="L120" s="715"/>
      <c r="M120" s="715"/>
      <c r="N120" s="715"/>
      <c r="O120" s="715"/>
      <c r="P120" s="715"/>
      <c r="Q120" s="706"/>
      <c r="R120" s="604"/>
      <c r="S120" s="713"/>
      <c r="T120" s="713"/>
      <c r="U120" s="713"/>
      <c r="V120" s="713"/>
      <c r="W120" s="713"/>
      <c r="X120" s="713"/>
      <c r="Y120" s="713"/>
      <c r="Z120" s="713"/>
      <c r="AA120" s="713"/>
      <c r="AB120" s="713"/>
      <c r="AC120" s="713"/>
      <c r="AD120" s="713"/>
      <c r="AE120" s="713"/>
      <c r="AF120" s="713"/>
      <c r="AG120" s="713"/>
      <c r="AH120" s="703"/>
      <c r="AI120" s="713"/>
      <c r="AJ120" s="713"/>
      <c r="AK120" s="713"/>
      <c r="AL120" s="713"/>
      <c r="AM120" s="713"/>
      <c r="AN120" s="713"/>
      <c r="AO120" s="713"/>
      <c r="AP120" s="713"/>
      <c r="AQ120" s="707"/>
      <c r="AR120" s="707"/>
      <c r="AS120" s="707"/>
      <c r="AT120" s="707"/>
      <c r="AU120" s="707"/>
      <c r="AV120" s="713"/>
      <c r="AW120" s="713"/>
      <c r="AX120" s="713"/>
      <c r="AY120" s="713"/>
      <c r="AZ120" s="713"/>
      <c r="BA120" s="713"/>
      <c r="BB120" s="713"/>
      <c r="BC120" s="719"/>
      <c r="BD120" s="719"/>
      <c r="BE120" s="719"/>
      <c r="BF120" s="719"/>
      <c r="BG120" s="719"/>
      <c r="BH120" s="719"/>
      <c r="BI120" s="719"/>
      <c r="BJ120" s="719"/>
    </row>
    <row r="121" spans="2:153" s="236" customFormat="1" ht="29.25" customHeight="1" x14ac:dyDescent="0.3">
      <c r="B121" s="239"/>
      <c r="C121" s="718"/>
      <c r="D121" s="718"/>
      <c r="E121" s="718"/>
      <c r="F121" s="718"/>
      <c r="G121" s="718"/>
      <c r="H121" s="718"/>
      <c r="I121" s="715"/>
      <c r="J121" s="715"/>
      <c r="K121" s="715"/>
      <c r="L121" s="715"/>
      <c r="M121" s="715"/>
      <c r="N121" s="715"/>
      <c r="O121" s="715"/>
      <c r="P121" s="715"/>
      <c r="Q121" s="706"/>
      <c r="R121" s="604"/>
      <c r="S121" s="713"/>
      <c r="T121" s="713"/>
      <c r="U121" s="713"/>
      <c r="V121" s="713"/>
      <c r="W121" s="713"/>
      <c r="X121" s="713"/>
      <c r="Y121" s="713"/>
      <c r="Z121" s="713"/>
      <c r="AA121" s="713"/>
      <c r="AB121" s="713"/>
      <c r="AC121" s="713"/>
      <c r="AD121" s="713"/>
      <c r="AE121" s="713"/>
      <c r="AF121" s="713"/>
      <c r="AG121" s="713"/>
      <c r="AH121" s="703"/>
      <c r="AI121" s="713"/>
      <c r="AJ121" s="713"/>
      <c r="AK121" s="713"/>
      <c r="AL121" s="713"/>
      <c r="AM121" s="713"/>
      <c r="AN121" s="713"/>
      <c r="AO121" s="713"/>
      <c r="AP121" s="713"/>
      <c r="AQ121" s="707"/>
      <c r="AR121" s="707"/>
      <c r="AS121" s="707"/>
      <c r="AT121" s="707"/>
      <c r="AU121" s="707"/>
      <c r="AV121" s="1573" t="s">
        <v>372</v>
      </c>
      <c r="AW121" s="1574"/>
      <c r="AX121" s="1574"/>
      <c r="AY121" s="1574"/>
      <c r="AZ121" s="1574"/>
      <c r="BA121" s="1574"/>
      <c r="BB121" s="1574"/>
      <c r="BC121" s="1574"/>
      <c r="BD121" s="1574"/>
      <c r="BE121" s="1574"/>
      <c r="BF121" s="1574"/>
      <c r="BG121" s="1574"/>
      <c r="BH121" s="1574"/>
      <c r="BI121" s="1574"/>
      <c r="BJ121" s="1604"/>
    </row>
    <row r="122" spans="2:153" s="236" customFormat="1" ht="29.25" customHeight="1" x14ac:dyDescent="0.3">
      <c r="B122" s="239"/>
      <c r="C122" s="718"/>
      <c r="D122" s="718"/>
      <c r="E122" s="718"/>
      <c r="F122" s="718"/>
      <c r="G122" s="718"/>
      <c r="H122" s="718"/>
      <c r="I122" s="715"/>
      <c r="J122" s="715"/>
      <c r="K122" s="715"/>
      <c r="L122" s="715"/>
      <c r="M122" s="715"/>
      <c r="N122" s="715"/>
      <c r="O122" s="715"/>
      <c r="P122" s="715"/>
      <c r="Q122" s="706"/>
      <c r="R122" s="604"/>
      <c r="S122" s="713"/>
      <c r="T122" s="713"/>
      <c r="U122" s="713"/>
      <c r="V122" s="713"/>
      <c r="W122" s="713"/>
      <c r="X122" s="713"/>
      <c r="Y122" s="713"/>
      <c r="Z122" s="713"/>
      <c r="AA122" s="713"/>
      <c r="AB122" s="713"/>
      <c r="AC122" s="713"/>
      <c r="AD122" s="713"/>
      <c r="AE122" s="713"/>
      <c r="AF122" s="713"/>
      <c r="AG122" s="713"/>
      <c r="AH122" s="703"/>
      <c r="AI122" s="713"/>
      <c r="AJ122" s="713"/>
      <c r="AK122" s="713"/>
      <c r="AL122" s="713"/>
      <c r="AM122" s="713"/>
      <c r="AN122" s="713"/>
      <c r="AO122" s="713"/>
      <c r="AP122" s="713"/>
      <c r="AQ122" s="707"/>
      <c r="AR122" s="707"/>
      <c r="AS122" s="707"/>
      <c r="AT122" s="707"/>
      <c r="AU122" s="707"/>
      <c r="AV122" s="1608"/>
      <c r="AW122" s="1609"/>
      <c r="AX122" s="1609"/>
      <c r="AY122" s="1609"/>
      <c r="AZ122" s="1609"/>
      <c r="BA122" s="1609"/>
      <c r="BB122" s="1609"/>
      <c r="BC122" s="1609"/>
      <c r="BD122" s="1609"/>
      <c r="BE122" s="1609"/>
      <c r="BF122" s="1609"/>
      <c r="BG122" s="1609"/>
      <c r="BH122" s="1609"/>
      <c r="BI122" s="1609"/>
      <c r="BJ122" s="1605"/>
    </row>
    <row r="123" spans="2:153" s="236" customFormat="1" ht="29.25" customHeight="1" x14ac:dyDescent="0.3">
      <c r="B123" s="239"/>
      <c r="C123" s="1455" t="s">
        <v>370</v>
      </c>
      <c r="D123" s="1456"/>
      <c r="E123" s="1471" t="s">
        <v>364</v>
      </c>
      <c r="F123" s="1472"/>
      <c r="G123" s="1472"/>
      <c r="H123" s="1472"/>
      <c r="I123" s="1472"/>
      <c r="J123" s="1472"/>
      <c r="K123" s="1472"/>
      <c r="L123" s="1472"/>
      <c r="M123" s="1473"/>
      <c r="N123" s="709" t="s">
        <v>365</v>
      </c>
      <c r="O123" s="1454" t="s">
        <v>366</v>
      </c>
      <c r="P123" s="1454"/>
      <c r="Q123" s="1454"/>
      <c r="R123" s="1454"/>
      <c r="S123" s="1454"/>
      <c r="T123" s="1454"/>
      <c r="U123" s="1454"/>
      <c r="V123" s="1454"/>
      <c r="W123" s="1454"/>
      <c r="X123" s="1454"/>
      <c r="Y123" s="1454"/>
      <c r="Z123" s="1454"/>
      <c r="AA123" s="1454"/>
      <c r="AB123" s="1471" t="s">
        <v>367</v>
      </c>
      <c r="AC123" s="1472"/>
      <c r="AD123" s="1472"/>
      <c r="AE123" s="1472"/>
      <c r="AF123" s="1473"/>
      <c r="AG123" s="1471" t="s">
        <v>374</v>
      </c>
      <c r="AH123" s="1472"/>
      <c r="AI123" s="1472"/>
      <c r="AJ123" s="1472"/>
      <c r="AK123" s="1472"/>
      <c r="AL123" s="1472"/>
      <c r="AM123" s="1472"/>
      <c r="AN123" s="1472"/>
      <c r="AO123" s="1473"/>
      <c r="AP123" s="713"/>
      <c r="AQ123" s="707"/>
      <c r="AR123" s="707"/>
      <c r="AS123" s="707"/>
      <c r="AT123" s="707"/>
      <c r="AU123" s="707"/>
      <c r="AV123" s="1608"/>
      <c r="AW123" s="1609"/>
      <c r="AX123" s="1609"/>
      <c r="AY123" s="1609"/>
      <c r="AZ123" s="1609"/>
      <c r="BA123" s="1609"/>
      <c r="BB123" s="1609"/>
      <c r="BC123" s="1609"/>
      <c r="BD123" s="1609"/>
      <c r="BE123" s="1609"/>
      <c r="BF123" s="1609"/>
      <c r="BG123" s="1609"/>
      <c r="BH123" s="1609"/>
      <c r="BI123" s="1609"/>
      <c r="BJ123" s="1605"/>
    </row>
    <row r="124" spans="2:153" s="236" customFormat="1" ht="29.25" customHeight="1" x14ac:dyDescent="0.3">
      <c r="B124" s="239"/>
      <c r="C124" s="1455" t="s">
        <v>368</v>
      </c>
      <c r="D124" s="1456"/>
      <c r="E124" s="1455"/>
      <c r="F124" s="1477"/>
      <c r="G124" s="1477"/>
      <c r="H124" s="1477"/>
      <c r="I124" s="1477"/>
      <c r="J124" s="1477"/>
      <c r="K124" s="1477"/>
      <c r="L124" s="1477"/>
      <c r="M124" s="1456"/>
      <c r="N124" s="708"/>
      <c r="O124" s="1478"/>
      <c r="P124" s="1479"/>
      <c r="Q124" s="1479"/>
      <c r="R124" s="1479"/>
      <c r="S124" s="1479"/>
      <c r="T124" s="1479"/>
      <c r="U124" s="1479"/>
      <c r="V124" s="1479"/>
      <c r="W124" s="1479"/>
      <c r="X124" s="1479"/>
      <c r="Y124" s="1479"/>
      <c r="Z124" s="1479"/>
      <c r="AA124" s="1480"/>
      <c r="AB124" s="1468"/>
      <c r="AC124" s="1469"/>
      <c r="AD124" s="1469"/>
      <c r="AE124" s="1469"/>
      <c r="AF124" s="1470"/>
      <c r="AG124" s="1468"/>
      <c r="AH124" s="1469"/>
      <c r="AI124" s="1469"/>
      <c r="AJ124" s="1469"/>
      <c r="AK124" s="1469"/>
      <c r="AL124" s="1469"/>
      <c r="AM124" s="1469"/>
      <c r="AN124" s="1469"/>
      <c r="AO124" s="1470"/>
      <c r="AP124" s="713"/>
      <c r="AQ124" s="707"/>
      <c r="AR124" s="707"/>
      <c r="AS124" s="707"/>
      <c r="AT124" s="707"/>
      <c r="AU124" s="707"/>
      <c r="AV124" s="1608"/>
      <c r="AW124" s="1609"/>
      <c r="AX124" s="1609"/>
      <c r="AY124" s="1609"/>
      <c r="AZ124" s="1609"/>
      <c r="BA124" s="1609"/>
      <c r="BB124" s="1609"/>
      <c r="BC124" s="1609"/>
      <c r="BD124" s="1609"/>
      <c r="BE124" s="1609"/>
      <c r="BF124" s="1609"/>
      <c r="BG124" s="1609"/>
      <c r="BH124" s="1609"/>
      <c r="BI124" s="1609"/>
      <c r="BJ124" s="1605"/>
    </row>
    <row r="125" spans="2:153" s="236" customFormat="1" ht="29.25" customHeight="1" x14ac:dyDescent="0.3">
      <c r="B125" s="239"/>
      <c r="C125" s="1455" t="s">
        <v>369</v>
      </c>
      <c r="D125" s="1456"/>
      <c r="E125" s="1455"/>
      <c r="F125" s="1477"/>
      <c r="G125" s="1477"/>
      <c r="H125" s="1477"/>
      <c r="I125" s="1477"/>
      <c r="J125" s="1477"/>
      <c r="K125" s="1477"/>
      <c r="L125" s="1477"/>
      <c r="M125" s="1456"/>
      <c r="N125" s="708"/>
      <c r="O125" s="710"/>
      <c r="P125" s="711"/>
      <c r="Q125" s="711"/>
      <c r="R125" s="711"/>
      <c r="S125" s="711"/>
      <c r="T125" s="711"/>
      <c r="U125" s="711"/>
      <c r="V125" s="711"/>
      <c r="W125" s="711"/>
      <c r="X125" s="711"/>
      <c r="Y125" s="711"/>
      <c r="Z125" s="711"/>
      <c r="AA125" s="712"/>
      <c r="AB125" s="1468"/>
      <c r="AC125" s="1469"/>
      <c r="AD125" s="1469"/>
      <c r="AE125" s="1469"/>
      <c r="AF125" s="1470"/>
      <c r="AG125" s="1468"/>
      <c r="AH125" s="1469"/>
      <c r="AI125" s="1469"/>
      <c r="AJ125" s="1469"/>
      <c r="AK125" s="1469"/>
      <c r="AL125" s="1469"/>
      <c r="AM125" s="1469"/>
      <c r="AN125" s="1469"/>
      <c r="AO125" s="1470"/>
      <c r="AP125" s="713"/>
      <c r="AQ125" s="707"/>
      <c r="AR125" s="707"/>
      <c r="AS125" s="707"/>
      <c r="AT125" s="707"/>
      <c r="AU125" s="707"/>
      <c r="AV125" s="1608"/>
      <c r="AW125" s="1609"/>
      <c r="AX125" s="1609"/>
      <c r="AY125" s="1609"/>
      <c r="AZ125" s="1609"/>
      <c r="BA125" s="1609"/>
      <c r="BB125" s="1609"/>
      <c r="BC125" s="1609"/>
      <c r="BD125" s="1609"/>
      <c r="BE125" s="1609"/>
      <c r="BF125" s="1609"/>
      <c r="BG125" s="1609"/>
      <c r="BH125" s="1609"/>
      <c r="BI125" s="1609"/>
      <c r="BJ125" s="1605"/>
    </row>
    <row r="126" spans="2:153" s="236" customFormat="1" ht="29.25" customHeight="1" x14ac:dyDescent="0.3">
      <c r="B126" s="239"/>
      <c r="C126" s="1455" t="s">
        <v>305</v>
      </c>
      <c r="D126" s="1456"/>
      <c r="E126" s="1455"/>
      <c r="F126" s="1477"/>
      <c r="G126" s="1477"/>
      <c r="H126" s="1477"/>
      <c r="I126" s="1477"/>
      <c r="J126" s="1477"/>
      <c r="K126" s="1477"/>
      <c r="L126" s="1477"/>
      <c r="M126" s="1456"/>
      <c r="N126" s="708"/>
      <c r="O126" s="1478"/>
      <c r="P126" s="1479"/>
      <c r="Q126" s="1479"/>
      <c r="R126" s="1479"/>
      <c r="S126" s="1479"/>
      <c r="T126" s="1479"/>
      <c r="U126" s="1479"/>
      <c r="V126" s="1479"/>
      <c r="W126" s="1479"/>
      <c r="X126" s="1479"/>
      <c r="Y126" s="1479"/>
      <c r="Z126" s="1479"/>
      <c r="AA126" s="1480"/>
      <c r="AB126" s="1468"/>
      <c r="AC126" s="1469"/>
      <c r="AD126" s="1469"/>
      <c r="AE126" s="1469"/>
      <c r="AF126" s="1470"/>
      <c r="AG126" s="1468"/>
      <c r="AH126" s="1469"/>
      <c r="AI126" s="1469"/>
      <c r="AJ126" s="1469"/>
      <c r="AK126" s="1469"/>
      <c r="AL126" s="1469"/>
      <c r="AM126" s="1469"/>
      <c r="AN126" s="1469"/>
      <c r="AO126" s="1470"/>
      <c r="AP126" s="713"/>
      <c r="AQ126" s="707"/>
      <c r="AR126" s="707"/>
      <c r="AS126" s="707"/>
      <c r="AT126" s="707"/>
      <c r="AU126" s="707"/>
      <c r="AV126" s="1610"/>
      <c r="AW126" s="1611"/>
      <c r="AX126" s="1611"/>
      <c r="AY126" s="1611"/>
      <c r="AZ126" s="1611"/>
      <c r="BA126" s="1611"/>
      <c r="BB126" s="1611"/>
      <c r="BC126" s="1611"/>
      <c r="BD126" s="1611"/>
      <c r="BE126" s="1611"/>
      <c r="BF126" s="1611"/>
      <c r="BG126" s="1611"/>
      <c r="BH126" s="1611"/>
      <c r="BI126" s="1611"/>
      <c r="BJ126" s="1606"/>
    </row>
    <row r="127" spans="2:153" s="236" customFormat="1" ht="29.25" customHeight="1" x14ac:dyDescent="0.3">
      <c r="B127" s="239"/>
      <c r="C127" s="718"/>
      <c r="D127" s="714"/>
      <c r="E127" s="714"/>
      <c r="F127" s="714"/>
      <c r="G127" s="714"/>
      <c r="H127" s="714"/>
      <c r="I127" s="714"/>
      <c r="J127" s="714"/>
      <c r="K127" s="714"/>
      <c r="L127" s="714"/>
      <c r="M127" s="714"/>
      <c r="N127" s="715"/>
      <c r="O127" s="716"/>
      <c r="P127" s="716"/>
      <c r="Q127" s="716"/>
      <c r="R127" s="716"/>
      <c r="S127" s="716"/>
      <c r="T127" s="716"/>
      <c r="U127" s="716"/>
      <c r="V127" s="716"/>
      <c r="W127" s="716"/>
      <c r="X127" s="716"/>
      <c r="Y127" s="716"/>
      <c r="Z127" s="716"/>
      <c r="AA127" s="716"/>
      <c r="AB127" s="717"/>
      <c r="AC127" s="717"/>
      <c r="AD127" s="717"/>
      <c r="AE127" s="717"/>
      <c r="AF127" s="717"/>
      <c r="AG127" s="717"/>
      <c r="AH127" s="717"/>
      <c r="AI127" s="717"/>
      <c r="AJ127" s="713"/>
      <c r="AK127" s="713"/>
      <c r="AL127" s="713"/>
      <c r="AM127" s="713"/>
      <c r="AN127" s="713"/>
      <c r="AO127" s="713"/>
      <c r="AP127" s="713"/>
      <c r="AQ127" s="707"/>
      <c r="AR127" s="707"/>
      <c r="AS127" s="707"/>
      <c r="AT127" s="707"/>
      <c r="AU127" s="707"/>
      <c r="AV127" s="1612"/>
      <c r="AW127" s="1612"/>
      <c r="AX127" s="1612"/>
      <c r="AY127" s="1612"/>
      <c r="AZ127" s="1612"/>
      <c r="BA127" s="1612"/>
      <c r="BB127" s="1612"/>
      <c r="BC127" s="1612"/>
      <c r="BD127" s="1612"/>
      <c r="BE127" s="1612"/>
      <c r="BF127" s="1612"/>
      <c r="BG127" s="1612"/>
      <c r="BH127" s="1612"/>
      <c r="BI127" s="1612"/>
      <c r="BJ127" s="719"/>
    </row>
    <row r="128" spans="2:153" s="236" customFormat="1" ht="29.25" customHeight="1" x14ac:dyDescent="0.3">
      <c r="B128" s="239"/>
      <c r="C128" s="1474" t="s">
        <v>373</v>
      </c>
      <c r="D128" s="1475"/>
      <c r="E128" s="1475"/>
      <c r="F128" s="1475"/>
      <c r="G128" s="1475"/>
      <c r="H128" s="1475"/>
      <c r="I128" s="1475"/>
      <c r="J128" s="1475"/>
      <c r="K128" s="1475"/>
      <c r="L128" s="1475"/>
      <c r="M128" s="1476"/>
      <c r="N128" s="1464"/>
      <c r="O128" s="1464"/>
      <c r="P128" s="1464"/>
      <c r="Q128" s="1464"/>
      <c r="R128" s="1464"/>
      <c r="S128" s="1464"/>
      <c r="T128" s="716"/>
      <c r="U128" s="716"/>
      <c r="V128" s="716"/>
      <c r="W128" s="716"/>
      <c r="X128" s="716"/>
      <c r="Y128" s="716"/>
      <c r="Z128" s="716"/>
      <c r="AA128" s="716"/>
      <c r="AB128" s="720" t="s">
        <v>371</v>
      </c>
      <c r="AC128" s="721"/>
      <c r="AD128" s="721"/>
      <c r="AE128" s="721"/>
      <c r="AF128" s="721"/>
      <c r="AG128" s="721"/>
      <c r="AH128" s="721"/>
      <c r="AI128" s="721"/>
      <c r="AJ128" s="721"/>
      <c r="AK128" s="721"/>
      <c r="AL128" s="722"/>
      <c r="AM128" s="720"/>
      <c r="AN128" s="721"/>
      <c r="AO128" s="722"/>
      <c r="AP128" s="723"/>
      <c r="AQ128" s="723"/>
      <c r="AR128" s="707"/>
      <c r="AS128" s="707"/>
      <c r="AT128" s="707"/>
      <c r="AU128" s="707"/>
      <c r="AV128" s="1612"/>
      <c r="AW128" s="1612"/>
      <c r="AX128" s="1612"/>
      <c r="AY128" s="1612"/>
      <c r="AZ128" s="1612"/>
      <c r="BA128" s="1612"/>
      <c r="BB128" s="1612"/>
      <c r="BC128" s="1612"/>
      <c r="BD128" s="1612"/>
      <c r="BE128" s="1612"/>
      <c r="BF128" s="1612"/>
      <c r="BG128" s="1612"/>
      <c r="BH128" s="1612"/>
      <c r="BI128" s="1612"/>
      <c r="BJ128" s="719"/>
      <c r="CA128" s="239"/>
      <c r="CB128" s="239"/>
      <c r="CC128" s="239"/>
    </row>
    <row r="129" spans="2:103" ht="82.5" customHeight="1" x14ac:dyDescent="0.2">
      <c r="C129" s="1465"/>
      <c r="D129" s="1466"/>
      <c r="E129" s="1466"/>
      <c r="F129" s="1466"/>
      <c r="G129" s="1466"/>
      <c r="H129" s="1466"/>
      <c r="I129" s="1466"/>
      <c r="J129" s="1466"/>
      <c r="K129" s="1466"/>
      <c r="L129" s="1466"/>
      <c r="M129" s="1467"/>
      <c r="N129" s="1463"/>
      <c r="O129" s="1463"/>
      <c r="P129" s="1463"/>
      <c r="Q129" s="1463"/>
      <c r="R129" s="1463"/>
      <c r="S129" s="1463"/>
      <c r="AB129" s="1465"/>
      <c r="AC129" s="1466"/>
      <c r="AD129" s="1466"/>
      <c r="AE129" s="1466"/>
      <c r="AF129" s="1466"/>
      <c r="AG129" s="1466"/>
      <c r="AH129" s="1466"/>
      <c r="AI129" s="1466"/>
      <c r="AJ129" s="1466"/>
      <c r="AK129" s="1466"/>
      <c r="AL129" s="1466"/>
      <c r="AM129" s="1466"/>
      <c r="AN129" s="1466"/>
      <c r="AO129" s="1467"/>
      <c r="AP129" s="10"/>
      <c r="AQ129" s="10"/>
      <c r="AR129" s="541"/>
      <c r="AS129" s="491"/>
      <c r="AT129" s="491"/>
      <c r="AU129" s="491"/>
      <c r="AV129" s="1612" t="s">
        <v>278</v>
      </c>
      <c r="AW129" s="1612"/>
      <c r="AX129" s="1612"/>
      <c r="AY129" s="1612"/>
      <c r="AZ129" s="1612"/>
      <c r="BA129" s="1612"/>
      <c r="BB129" s="1612"/>
      <c r="BC129" s="1612"/>
      <c r="BD129" s="1612"/>
      <c r="BE129" s="1612"/>
      <c r="BF129" s="1612"/>
      <c r="BG129" s="1612"/>
      <c r="BH129" s="1612"/>
      <c r="BI129" s="1612"/>
      <c r="BJ129" s="10"/>
      <c r="BK129" s="10"/>
      <c r="BL129" s="10"/>
      <c r="BM129" s="10"/>
      <c r="BN129" s="10"/>
      <c r="BO129" s="10"/>
      <c r="BP129" s="10"/>
      <c r="BQ129" s="10"/>
      <c r="BR129" s="10"/>
      <c r="BS129" s="10"/>
      <c r="BT129" s="10"/>
      <c r="BU129" s="10"/>
      <c r="BV129" s="10"/>
      <c r="BW129" s="10"/>
      <c r="BX129" s="10"/>
      <c r="BY129" s="10"/>
      <c r="BZ129" s="10"/>
      <c r="CA129" s="10"/>
      <c r="CB129" s="10"/>
      <c r="CC129" s="10"/>
      <c r="CD129" s="17"/>
      <c r="CE129" s="17"/>
    </row>
    <row r="130" spans="2:103" ht="15" x14ac:dyDescent="0.2">
      <c r="B130" s="1034" t="s">
        <v>163</v>
      </c>
      <c r="C130" s="1034"/>
      <c r="D130" s="1034"/>
      <c r="E130" s="1034"/>
      <c r="F130" s="1034"/>
      <c r="G130" s="1034"/>
      <c r="H130" s="1034"/>
      <c r="I130" s="1034"/>
      <c r="J130" s="1034"/>
      <c r="K130" s="1034"/>
      <c r="L130" s="1034"/>
      <c r="M130" s="1034"/>
      <c r="N130" s="1034"/>
      <c r="O130" s="1034"/>
      <c r="P130" s="1034"/>
      <c r="Q130" s="1034"/>
      <c r="R130" s="1034"/>
      <c r="S130" s="1034"/>
      <c r="T130" s="1034"/>
      <c r="U130" s="1034"/>
      <c r="V130" s="1034"/>
      <c r="W130" s="1034"/>
      <c r="X130" s="1034"/>
      <c r="Y130" s="1034"/>
      <c r="Z130" s="1034"/>
      <c r="AA130" s="1034"/>
      <c r="AB130" s="1034"/>
      <c r="AC130" s="1034"/>
      <c r="AD130" s="1034"/>
      <c r="AE130" s="1034"/>
      <c r="AF130" s="1034"/>
      <c r="AG130" s="1034"/>
      <c r="AH130" s="1034"/>
      <c r="AI130" s="1034"/>
      <c r="AJ130" s="1034"/>
      <c r="AK130" s="1034"/>
      <c r="AL130" s="1034" t="s">
        <v>163</v>
      </c>
      <c r="AM130" s="1034"/>
      <c r="AN130" s="1034"/>
      <c r="AO130" s="1034"/>
      <c r="AP130" s="1034"/>
      <c r="AQ130" s="1034"/>
      <c r="AR130" s="1034"/>
      <c r="AS130" s="1034"/>
      <c r="AT130" s="1034"/>
      <c r="AU130" s="1034"/>
      <c r="AV130" s="1034"/>
      <c r="AW130" s="1034"/>
      <c r="AX130" s="1034"/>
      <c r="AY130" s="1034"/>
      <c r="AZ130" s="1034"/>
      <c r="BA130" s="1034"/>
      <c r="BB130" s="1034"/>
      <c r="BC130" s="1034"/>
      <c r="BD130" s="1034"/>
      <c r="BE130" s="1034"/>
      <c r="BF130" s="1034"/>
      <c r="BG130" s="1034"/>
      <c r="BH130" s="1034"/>
      <c r="BI130" s="1034"/>
      <c r="BJ130" s="1034"/>
      <c r="BK130" s="1034"/>
      <c r="BL130" s="1034"/>
      <c r="BM130" s="1034"/>
      <c r="BN130" s="1034"/>
      <c r="BO130" s="1034"/>
      <c r="BP130" s="1034"/>
      <c r="BQ130" s="1034"/>
      <c r="BR130" s="1034"/>
      <c r="BS130" s="1034"/>
      <c r="BT130" s="1034"/>
      <c r="BU130" s="1034"/>
      <c r="BV130" s="1034"/>
      <c r="BW130" s="1034"/>
      <c r="BX130" s="1034"/>
      <c r="BY130" s="1034"/>
      <c r="BZ130" s="1034"/>
      <c r="CA130" s="1034"/>
      <c r="CB130" s="1034"/>
      <c r="CC130" s="1034"/>
      <c r="CD130" s="8"/>
      <c r="CE130" s="8"/>
      <c r="CF130" s="8"/>
      <c r="CG130" s="8"/>
      <c r="CH130" s="8"/>
      <c r="CI130" s="8"/>
    </row>
    <row r="131" spans="2:103" ht="15" x14ac:dyDescent="0.2">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518"/>
      <c r="AH131" s="21"/>
      <c r="AI131" s="21"/>
      <c r="AJ131" s="21"/>
      <c r="AK131" s="21"/>
      <c r="AL131" s="21"/>
      <c r="AM131" s="21"/>
      <c r="AN131" s="21"/>
      <c r="AO131" s="21"/>
      <c r="AP131" s="21"/>
      <c r="AQ131" s="518"/>
      <c r="AR131" s="518"/>
      <c r="AS131" s="538"/>
      <c r="AT131" s="538"/>
      <c r="AU131" s="538"/>
      <c r="AV131" s="538"/>
      <c r="AW131" s="451"/>
      <c r="AX131" s="451"/>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T131" s="9"/>
      <c r="CU131" s="9"/>
      <c r="CV131" s="9"/>
    </row>
    <row r="132" spans="2:103" s="54" customFormat="1" ht="15" customHeight="1" x14ac:dyDescent="0.2">
      <c r="B132" s="53"/>
      <c r="C132" s="53"/>
      <c r="D132" s="53"/>
      <c r="E132" s="53"/>
      <c r="F132" s="53"/>
      <c r="G132" s="53"/>
      <c r="H132" s="53"/>
      <c r="I132" s="53"/>
      <c r="J132" s="53"/>
      <c r="K132" s="53"/>
      <c r="L132" s="53"/>
      <c r="M132" s="53"/>
      <c r="N132" s="53"/>
      <c r="O132" s="53"/>
      <c r="P132" s="53"/>
      <c r="Q132" s="53"/>
      <c r="R132" s="53"/>
      <c r="S132" s="53"/>
      <c r="T132" s="53"/>
      <c r="U132" s="53"/>
      <c r="V132" s="53"/>
      <c r="W132" s="53"/>
      <c r="X132" s="1603" t="s">
        <v>162</v>
      </c>
      <c r="Y132" s="1603"/>
      <c r="Z132" s="1603"/>
      <c r="AA132" s="1603"/>
      <c r="AB132" s="1603"/>
      <c r="AC132" s="1603"/>
      <c r="AD132" s="1603"/>
      <c r="AE132" s="1603"/>
      <c r="AF132" s="1603"/>
      <c r="AG132" s="1603"/>
      <c r="AH132" s="1603"/>
      <c r="AI132" s="1603"/>
      <c r="AJ132" s="1603"/>
      <c r="AK132" s="1603"/>
      <c r="AL132" s="1603"/>
      <c r="AM132" s="1603"/>
      <c r="AN132" s="1603"/>
      <c r="AO132" s="1603"/>
      <c r="AP132" s="1603"/>
      <c r="AQ132" s="1603"/>
      <c r="AR132" s="1603"/>
      <c r="AS132" s="1603"/>
      <c r="AT132" s="1603"/>
      <c r="AU132" s="1603"/>
      <c r="AV132" s="1603"/>
      <c r="AW132" s="1603"/>
      <c r="AX132" s="1603"/>
      <c r="AY132" s="1603"/>
      <c r="AZ132" s="1603"/>
      <c r="BA132" s="1603"/>
      <c r="BB132" s="1603"/>
      <c r="BC132" s="1603"/>
      <c r="BD132" s="1603"/>
      <c r="BE132" s="1603"/>
      <c r="BF132" s="1603"/>
      <c r="BG132" s="1603"/>
      <c r="BH132" s="1603"/>
      <c r="BI132" s="1603"/>
      <c r="BJ132" s="1603"/>
      <c r="BK132" s="1603"/>
      <c r="CD132" s="9"/>
      <c r="CE132" s="9"/>
      <c r="CF132" s="9"/>
      <c r="CG132" s="9"/>
      <c r="CH132" s="9"/>
      <c r="CI132" s="9"/>
      <c r="CJ132" s="9"/>
      <c r="CK132" s="9"/>
      <c r="CL132" s="9"/>
      <c r="CM132" s="9"/>
      <c r="CT132" s="9"/>
      <c r="CU132" s="9"/>
      <c r="CV132" s="9"/>
      <c r="CW132" s="9"/>
      <c r="CX132" s="9"/>
      <c r="CY132" s="9"/>
    </row>
    <row r="133" spans="2:103" s="54" customFormat="1" ht="15" x14ac:dyDescent="0.2">
      <c r="B133" s="53"/>
      <c r="C133" s="53"/>
      <c r="D133" s="53"/>
      <c r="E133" s="53"/>
      <c r="F133" s="53"/>
      <c r="G133" s="53"/>
      <c r="H133" s="53"/>
      <c r="I133" s="53"/>
      <c r="J133" s="53"/>
      <c r="K133" s="53"/>
      <c r="L133" s="53"/>
      <c r="M133" s="53"/>
      <c r="N133" s="53"/>
      <c r="O133" s="53"/>
      <c r="P133" s="53"/>
      <c r="Q133" s="53"/>
      <c r="R133" s="53"/>
      <c r="S133" s="53"/>
      <c r="T133" s="53"/>
      <c r="U133" s="53"/>
      <c r="V133" s="53"/>
      <c r="W133" s="53"/>
      <c r="X133" s="1603"/>
      <c r="Y133" s="1603"/>
      <c r="Z133" s="1603"/>
      <c r="AA133" s="1603"/>
      <c r="AB133" s="1603"/>
      <c r="AC133" s="1603"/>
      <c r="AD133" s="1603"/>
      <c r="AE133" s="1603"/>
      <c r="AF133" s="1603"/>
      <c r="AG133" s="1603"/>
      <c r="AH133" s="1603"/>
      <c r="AI133" s="1603"/>
      <c r="AJ133" s="1603"/>
      <c r="AK133" s="1603"/>
      <c r="AL133" s="1603"/>
      <c r="AM133" s="1603"/>
      <c r="AN133" s="1603"/>
      <c r="AO133" s="1603"/>
      <c r="AP133" s="1603"/>
      <c r="AQ133" s="1603"/>
      <c r="AR133" s="1603"/>
      <c r="AS133" s="1603"/>
      <c r="AT133" s="1603"/>
      <c r="AU133" s="1603"/>
      <c r="AV133" s="1603"/>
      <c r="AW133" s="1603"/>
      <c r="AX133" s="1603"/>
      <c r="AY133" s="1603"/>
      <c r="AZ133" s="1603"/>
      <c r="BA133" s="1603"/>
      <c r="BB133" s="1603"/>
      <c r="BC133" s="1603"/>
      <c r="BD133" s="1603"/>
      <c r="BE133" s="1603"/>
      <c r="BF133" s="1603"/>
      <c r="BG133" s="1603"/>
      <c r="BH133" s="1603"/>
      <c r="BI133" s="1603"/>
      <c r="BJ133" s="1603"/>
      <c r="BK133" s="1603"/>
      <c r="CD133" s="9"/>
      <c r="CE133" s="9"/>
      <c r="CF133" s="9"/>
      <c r="CG133" s="9"/>
      <c r="CH133" s="9"/>
      <c r="CI133" s="9"/>
      <c r="CJ133" s="9"/>
      <c r="CK133" s="9"/>
      <c r="CL133" s="9"/>
      <c r="CM133" s="9"/>
      <c r="CN133" s="9"/>
      <c r="CO133" s="9"/>
      <c r="CP133" s="9"/>
      <c r="CQ133" s="9"/>
      <c r="CR133" s="9"/>
      <c r="CS133" s="9"/>
      <c r="CT133" s="9"/>
      <c r="CU133" s="9"/>
      <c r="CV133" s="9"/>
      <c r="CW133" s="9"/>
      <c r="CX133" s="9"/>
      <c r="CY133" s="9"/>
    </row>
    <row r="134" spans="2:103" s="54" customFormat="1" ht="15" x14ac:dyDescent="0.2">
      <c r="B134" s="53"/>
      <c r="C134" s="53"/>
      <c r="D134" s="53"/>
      <c r="E134" s="53"/>
      <c r="F134" s="53"/>
      <c r="G134" s="53"/>
      <c r="H134" s="53"/>
      <c r="I134" s="53"/>
      <c r="J134" s="53"/>
      <c r="K134" s="53"/>
      <c r="L134" s="53"/>
      <c r="M134" s="53"/>
      <c r="N134" s="53"/>
      <c r="O134" s="53"/>
      <c r="P134" s="53"/>
      <c r="Q134" s="53"/>
      <c r="R134" s="53"/>
      <c r="S134" s="53"/>
      <c r="T134" s="53"/>
      <c r="U134" s="53"/>
      <c r="V134" s="53"/>
      <c r="W134" s="53"/>
      <c r="X134" s="1603"/>
      <c r="Y134" s="1603"/>
      <c r="Z134" s="1603"/>
      <c r="AA134" s="1603"/>
      <c r="AB134" s="1603"/>
      <c r="AC134" s="1603"/>
      <c r="AD134" s="1603"/>
      <c r="AE134" s="1603"/>
      <c r="AF134" s="1603"/>
      <c r="AG134" s="1603"/>
      <c r="AH134" s="1603"/>
      <c r="AI134" s="1603"/>
      <c r="AJ134" s="1603"/>
      <c r="AK134" s="1603"/>
      <c r="AL134" s="1603"/>
      <c r="AM134" s="1603"/>
      <c r="AN134" s="1603"/>
      <c r="AO134" s="1603"/>
      <c r="AP134" s="1603"/>
      <c r="AQ134" s="1603"/>
      <c r="AR134" s="1603"/>
      <c r="AS134" s="1603"/>
      <c r="AT134" s="1603"/>
      <c r="AU134" s="1603"/>
      <c r="AV134" s="1603"/>
      <c r="AW134" s="1603"/>
      <c r="AX134" s="1603"/>
      <c r="AY134" s="1603"/>
      <c r="AZ134" s="1603"/>
      <c r="BA134" s="1603"/>
      <c r="BB134" s="1603"/>
      <c r="BC134" s="1603"/>
      <c r="BD134" s="1603"/>
      <c r="BE134" s="1603"/>
      <c r="BF134" s="1603"/>
      <c r="BG134" s="1603"/>
      <c r="BH134" s="1603"/>
      <c r="BI134" s="1603"/>
      <c r="BJ134" s="1603"/>
      <c r="BK134" s="1603"/>
      <c r="CD134" s="9"/>
      <c r="CE134" s="9"/>
      <c r="CF134" s="9"/>
      <c r="CG134" s="9"/>
      <c r="CH134" s="9"/>
      <c r="CI134" s="9"/>
      <c r="CJ134" s="9"/>
      <c r="CK134" s="9"/>
      <c r="CL134" s="9"/>
      <c r="CM134" s="9"/>
      <c r="CN134" s="9"/>
      <c r="CO134" s="9"/>
      <c r="CP134" s="9"/>
      <c r="CQ134" s="9"/>
      <c r="CR134" s="9"/>
      <c r="CS134" s="9"/>
      <c r="CT134" s="9"/>
      <c r="CU134" s="9"/>
      <c r="CV134" s="9"/>
      <c r="CW134" s="9"/>
      <c r="CX134" s="9"/>
      <c r="CY134" s="9"/>
    </row>
    <row r="135" spans="2:103" ht="15" x14ac:dyDescent="0.2">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518"/>
      <c r="AH135" s="21"/>
      <c r="AI135" s="21"/>
      <c r="AJ135" s="21"/>
      <c r="AK135" s="21"/>
      <c r="AL135" s="21"/>
      <c r="AM135" s="21"/>
      <c r="AN135" s="21"/>
      <c r="AO135" s="21"/>
      <c r="AP135" s="21"/>
      <c r="AQ135" s="518"/>
      <c r="AR135" s="518"/>
      <c r="AS135" s="518"/>
      <c r="AT135" s="518"/>
      <c r="AU135" s="518"/>
      <c r="AV135" s="518"/>
      <c r="AW135" s="518"/>
      <c r="AX135" s="518"/>
      <c r="AZ135" s="21"/>
      <c r="BA135" s="21"/>
      <c r="BB135" s="21"/>
      <c r="BC135" s="21"/>
      <c r="BD135" s="21"/>
      <c r="BE135" s="21"/>
      <c r="BF135" s="21"/>
      <c r="BG135" s="21"/>
      <c r="BH135" s="21"/>
      <c r="BI135" s="21"/>
      <c r="BJ135" s="21"/>
      <c r="BK135" s="21"/>
      <c r="BL135" s="9"/>
      <c r="BM135" s="9"/>
      <c r="BN135" s="9"/>
      <c r="BO135" s="9"/>
      <c r="BP135" s="9"/>
      <c r="BQ135" s="9"/>
      <c r="BR135" s="9"/>
      <c r="BS135" s="9"/>
      <c r="BT135" s="9"/>
      <c r="BU135" s="9"/>
      <c r="BV135" s="9"/>
      <c r="BW135" s="9"/>
      <c r="BX135" s="9"/>
      <c r="BY135" s="9"/>
      <c r="BZ135" s="9"/>
      <c r="CA135" s="9"/>
      <c r="CB135" s="9"/>
      <c r="CC135" s="9"/>
      <c r="CM135" s="9"/>
      <c r="CN135" s="9"/>
      <c r="CO135" s="9"/>
      <c r="CP135" s="9"/>
      <c r="CQ135" s="9"/>
      <c r="CR135" s="9"/>
      <c r="CS135" s="9"/>
      <c r="CT135" s="9"/>
      <c r="CU135" s="9"/>
      <c r="CV135" s="9"/>
    </row>
    <row r="136" spans="2:103" ht="15" x14ac:dyDescent="0.2">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518"/>
      <c r="AH136" s="21"/>
      <c r="AI136" s="21"/>
      <c r="AJ136" s="21"/>
      <c r="AK136" s="21"/>
      <c r="AL136" s="21"/>
      <c r="AM136" s="21"/>
      <c r="AN136" s="21"/>
      <c r="AO136" s="21"/>
      <c r="AP136" s="21"/>
      <c r="AQ136" s="518"/>
      <c r="AR136" s="518"/>
      <c r="AS136" s="518"/>
      <c r="AT136" s="518"/>
      <c r="AU136" s="518"/>
      <c r="AV136" s="518"/>
      <c r="AW136" s="518"/>
      <c r="AX136" s="518"/>
      <c r="AZ136" s="21"/>
      <c r="BA136" s="21"/>
      <c r="BB136" s="21"/>
      <c r="BC136" s="21"/>
      <c r="BD136" s="21"/>
      <c r="BE136" s="21"/>
      <c r="BF136" s="21"/>
      <c r="BG136" s="21"/>
      <c r="BH136" s="21"/>
      <c r="BI136" s="21"/>
      <c r="BJ136" s="21"/>
      <c r="BK136" s="21"/>
      <c r="BL136" s="9"/>
      <c r="BM136" s="9"/>
      <c r="BN136" s="9"/>
      <c r="BO136" s="9"/>
      <c r="BP136" s="9"/>
      <c r="BQ136" s="9"/>
      <c r="BR136" s="9"/>
      <c r="BS136" s="9"/>
      <c r="BT136" s="9"/>
      <c r="BU136" s="9"/>
      <c r="BV136" s="9"/>
      <c r="BW136" s="9"/>
      <c r="BX136" s="9"/>
      <c r="BY136" s="9"/>
      <c r="BZ136" s="9"/>
      <c r="CA136" s="9"/>
      <c r="CB136" s="9"/>
      <c r="CC136" s="9"/>
      <c r="CM136" s="9"/>
      <c r="CN136" s="9"/>
      <c r="CO136" s="9"/>
      <c r="CP136" s="9"/>
      <c r="CQ136" s="9"/>
      <c r="CR136" s="9"/>
      <c r="CS136" s="9"/>
      <c r="CT136" s="9"/>
      <c r="CU136" s="9"/>
      <c r="CV136" s="9"/>
    </row>
    <row r="137" spans="2:103" s="56" customFormat="1" ht="5.25" customHeight="1" x14ac:dyDescent="0.2">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23"/>
      <c r="AH137" s="55"/>
      <c r="AI137" s="55"/>
      <c r="AJ137" s="55"/>
      <c r="AK137" s="55"/>
      <c r="AL137" s="55"/>
      <c r="AM137" s="55"/>
      <c r="AN137" s="55"/>
      <c r="AO137" s="55"/>
      <c r="AP137" s="55"/>
      <c r="AQ137" s="523"/>
      <c r="AR137" s="523"/>
      <c r="AS137" s="523"/>
      <c r="AT137" s="523"/>
      <c r="AU137" s="523"/>
      <c r="AV137" s="523"/>
      <c r="AW137" s="523"/>
      <c r="AX137" s="523"/>
      <c r="AY137" s="305"/>
      <c r="AZ137" s="55"/>
      <c r="BA137" s="55"/>
      <c r="BB137" s="55"/>
      <c r="BC137" s="55"/>
      <c r="BD137" s="55"/>
      <c r="BE137" s="55"/>
      <c r="BF137" s="55"/>
      <c r="BG137" s="55"/>
      <c r="BH137" s="55"/>
      <c r="BI137" s="55"/>
      <c r="BJ137" s="55"/>
      <c r="BK137" s="55"/>
    </row>
    <row r="138" spans="2:103" ht="10.5" customHeight="1" x14ac:dyDescent="0.2">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518"/>
      <c r="AH138" s="21"/>
      <c r="AI138" s="21"/>
      <c r="AJ138" s="21"/>
      <c r="AK138" s="21"/>
      <c r="AL138" s="21"/>
      <c r="AM138" s="21"/>
      <c r="AN138" s="21"/>
      <c r="AO138" s="21"/>
      <c r="AP138" s="21"/>
      <c r="AQ138" s="518"/>
      <c r="AR138" s="518"/>
      <c r="AS138" s="518"/>
      <c r="AT138" s="518"/>
      <c r="AU138" s="518"/>
      <c r="AV138" s="518"/>
      <c r="AW138" s="518"/>
      <c r="AX138" s="518"/>
      <c r="AZ138" s="21"/>
      <c r="BA138" s="21"/>
      <c r="BB138" s="21"/>
      <c r="BC138" s="21"/>
      <c r="BD138" s="21"/>
      <c r="BE138" s="21"/>
      <c r="BF138" s="21"/>
      <c r="BG138" s="21"/>
      <c r="BH138" s="21"/>
      <c r="BI138" s="21"/>
      <c r="BJ138" s="21"/>
      <c r="BK138" s="21"/>
      <c r="BL138" s="9"/>
      <c r="BM138" s="9"/>
      <c r="BN138" s="9"/>
      <c r="BO138" s="9"/>
      <c r="BP138" s="9"/>
      <c r="BQ138" s="9"/>
      <c r="BR138" s="9"/>
      <c r="BS138" s="9"/>
      <c r="BT138" s="9"/>
      <c r="BU138" s="9"/>
      <c r="BV138" s="9"/>
      <c r="BW138" s="9"/>
      <c r="BX138" s="9"/>
      <c r="BY138" s="9"/>
      <c r="BZ138" s="9"/>
      <c r="CA138" s="9"/>
      <c r="CB138" s="9"/>
      <c r="CC138" s="9"/>
      <c r="CM138" s="9"/>
      <c r="CN138" s="9"/>
      <c r="CO138" s="9"/>
      <c r="CP138" s="9"/>
      <c r="CQ138" s="9"/>
      <c r="CR138" s="9"/>
      <c r="CS138" s="9"/>
      <c r="CT138" s="9"/>
      <c r="CU138" s="9"/>
      <c r="CV138" s="9"/>
    </row>
    <row r="139" spans="2:103" ht="10.5" customHeight="1" x14ac:dyDescent="0.2">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518"/>
      <c r="AH139" s="21"/>
      <c r="AI139" s="21"/>
      <c r="AJ139" s="21"/>
      <c r="AK139" s="21"/>
      <c r="AL139" s="21"/>
      <c r="AM139" s="21"/>
      <c r="AN139" s="21"/>
      <c r="AO139" s="21"/>
      <c r="AP139" s="21"/>
      <c r="AQ139" s="518"/>
      <c r="AR139" s="518"/>
      <c r="AS139" s="518"/>
      <c r="AT139" s="518"/>
      <c r="AU139" s="518"/>
      <c r="AV139" s="518"/>
      <c r="AW139" s="518"/>
      <c r="AX139" s="518"/>
      <c r="AZ139" s="21"/>
      <c r="BA139" s="21"/>
      <c r="BB139" s="21"/>
      <c r="BC139" s="21"/>
      <c r="BD139" s="21"/>
      <c r="BE139" s="21"/>
      <c r="BF139" s="21"/>
      <c r="BG139" s="21"/>
      <c r="BH139" s="21"/>
      <c r="BI139" s="21"/>
      <c r="BJ139" s="21"/>
      <c r="BK139" s="21"/>
      <c r="BL139" s="9"/>
      <c r="BM139" s="9"/>
      <c r="BN139" s="9"/>
      <c r="BO139" s="9"/>
      <c r="BP139" s="9"/>
      <c r="BQ139" s="9"/>
      <c r="BR139" s="9"/>
      <c r="BS139" s="9"/>
      <c r="BT139" s="9"/>
      <c r="BU139" s="9"/>
      <c r="BV139" s="9"/>
      <c r="BW139" s="9"/>
      <c r="BX139" s="9"/>
      <c r="BY139" s="9"/>
      <c r="BZ139" s="9"/>
      <c r="CA139" s="9"/>
      <c r="CB139" s="9"/>
      <c r="CC139" s="9"/>
      <c r="CM139" s="9"/>
      <c r="CN139" s="9"/>
      <c r="CO139" s="9"/>
      <c r="CP139" s="9"/>
      <c r="CQ139" s="9"/>
      <c r="CR139" s="9"/>
      <c r="CS139" s="9"/>
      <c r="CT139" s="9"/>
      <c r="CU139" s="9"/>
      <c r="CV139" s="9"/>
    </row>
    <row r="140" spans="2:103" ht="10.5" customHeight="1" x14ac:dyDescent="0.2">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518"/>
      <c r="AH140" s="21"/>
      <c r="AI140" s="21"/>
      <c r="AJ140" s="21"/>
      <c r="AK140" s="21"/>
      <c r="AL140" s="21"/>
      <c r="AM140" s="21"/>
      <c r="AN140" s="21"/>
      <c r="AO140" s="21"/>
      <c r="AP140" s="21"/>
      <c r="AQ140" s="518"/>
      <c r="AR140" s="518"/>
      <c r="AS140" s="518"/>
      <c r="AT140" s="518"/>
      <c r="AU140" s="518"/>
      <c r="AV140" s="518"/>
      <c r="AW140" s="518"/>
      <c r="AX140" s="518"/>
      <c r="AZ140" s="21"/>
      <c r="BA140" s="21"/>
      <c r="BB140" s="21"/>
      <c r="BC140" s="21"/>
      <c r="BD140" s="21"/>
      <c r="BE140" s="21"/>
      <c r="BF140" s="21"/>
      <c r="BG140" s="21"/>
      <c r="BH140" s="21"/>
      <c r="BI140" s="21"/>
      <c r="BJ140" s="21"/>
      <c r="BK140" s="21"/>
      <c r="BL140" s="9"/>
      <c r="BM140" s="9"/>
      <c r="BN140" s="9"/>
      <c r="BO140" s="9"/>
      <c r="BP140" s="9"/>
      <c r="BQ140" s="9"/>
      <c r="BR140" s="9"/>
      <c r="BS140" s="9"/>
      <c r="BT140" s="9"/>
      <c r="BU140" s="9"/>
      <c r="BV140" s="9"/>
      <c r="BW140" s="9"/>
      <c r="BX140" s="9"/>
      <c r="BY140" s="9"/>
      <c r="BZ140" s="9"/>
      <c r="CA140" s="9"/>
      <c r="CB140" s="9"/>
      <c r="CC140" s="9"/>
      <c r="CM140" s="9"/>
      <c r="CN140" s="9"/>
      <c r="CO140" s="9"/>
      <c r="CP140" s="9"/>
      <c r="CQ140" s="9"/>
      <c r="CR140" s="9"/>
      <c r="CS140" s="9"/>
      <c r="CT140" s="9"/>
      <c r="CU140" s="9"/>
      <c r="CV140" s="9"/>
    </row>
    <row r="141" spans="2:103" ht="10.5" customHeight="1" x14ac:dyDescent="0.2">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518"/>
      <c r="AH141" s="21"/>
      <c r="AI141" s="21"/>
      <c r="AJ141" s="21"/>
      <c r="AK141" s="21"/>
      <c r="AL141" s="21"/>
      <c r="AM141" s="21"/>
      <c r="AN141" s="21"/>
      <c r="AO141" s="21"/>
      <c r="AP141" s="21"/>
      <c r="AQ141" s="518"/>
      <c r="AR141" s="518"/>
      <c r="AS141" s="518"/>
      <c r="AT141" s="518"/>
      <c r="AU141" s="518"/>
      <c r="AV141" s="518"/>
      <c r="AW141" s="518"/>
      <c r="AX141" s="518"/>
      <c r="AZ141" s="21"/>
      <c r="BA141" s="21"/>
      <c r="BB141" s="21"/>
      <c r="BC141" s="21"/>
      <c r="BD141" s="21"/>
      <c r="BE141" s="21"/>
      <c r="BF141" s="21"/>
      <c r="BG141" s="21"/>
      <c r="BH141" s="21"/>
      <c r="BI141" s="21"/>
      <c r="BJ141" s="21"/>
      <c r="BK141" s="21"/>
      <c r="BL141" s="9"/>
      <c r="BM141" s="9"/>
      <c r="BN141" s="9"/>
      <c r="BO141" s="9"/>
      <c r="BP141" s="9"/>
      <c r="BQ141" s="9"/>
      <c r="BR141" s="9"/>
      <c r="BS141" s="9"/>
      <c r="BT141" s="9"/>
      <c r="BU141" s="9"/>
      <c r="BV141" s="9"/>
      <c r="BW141" s="9"/>
      <c r="BX141" s="9"/>
      <c r="BY141" s="9"/>
      <c r="BZ141" s="9"/>
      <c r="CA141" s="9"/>
      <c r="CB141" s="9"/>
      <c r="CC141" s="9"/>
      <c r="CM141" s="9"/>
      <c r="CN141" s="9"/>
      <c r="CO141" s="9"/>
      <c r="CP141" s="9"/>
      <c r="CQ141" s="9"/>
      <c r="CR141" s="9"/>
      <c r="CS141" s="9"/>
      <c r="CT141" s="9"/>
      <c r="CU141" s="9"/>
      <c r="CV141" s="9"/>
    </row>
    <row r="142" spans="2:103" ht="10.5" customHeight="1" x14ac:dyDescent="0.2">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518"/>
      <c r="AH142" s="21"/>
      <c r="AI142" s="21"/>
      <c r="AJ142" s="21"/>
      <c r="AK142" s="21"/>
      <c r="AL142" s="21"/>
      <c r="AM142" s="21"/>
      <c r="AN142" s="21"/>
      <c r="AO142" s="21"/>
      <c r="AP142" s="21"/>
      <c r="AQ142" s="518"/>
      <c r="AR142" s="518"/>
      <c r="AS142" s="518"/>
      <c r="AT142" s="518"/>
      <c r="AU142" s="518"/>
      <c r="AV142" s="518"/>
      <c r="AW142" s="518"/>
      <c r="AX142" s="518"/>
      <c r="AZ142" s="21"/>
      <c r="BA142" s="21"/>
      <c r="BB142" s="21"/>
      <c r="BC142" s="21"/>
      <c r="BD142" s="21"/>
      <c r="BE142" s="21"/>
      <c r="BF142" s="21"/>
      <c r="BG142" s="21"/>
      <c r="BH142" s="21"/>
      <c r="BI142" s="21"/>
      <c r="BJ142" s="21"/>
      <c r="BK142" s="21"/>
      <c r="BL142" s="9"/>
      <c r="BM142" s="9"/>
      <c r="BN142" s="9"/>
      <c r="BO142" s="9"/>
      <c r="BP142" s="9"/>
      <c r="BQ142" s="9"/>
      <c r="BR142" s="9"/>
      <c r="BS142" s="9"/>
      <c r="BT142" s="9"/>
      <c r="BU142" s="9"/>
      <c r="BV142" s="9"/>
      <c r="BW142" s="9"/>
      <c r="BX142" s="9"/>
      <c r="BY142" s="9"/>
      <c r="BZ142" s="9"/>
      <c r="CA142" s="9"/>
      <c r="CB142" s="9"/>
      <c r="CC142" s="9"/>
      <c r="CM142" s="9"/>
      <c r="CN142" s="9"/>
      <c r="CO142" s="9"/>
      <c r="CP142" s="9"/>
      <c r="CQ142" s="9"/>
      <c r="CR142" s="9"/>
      <c r="CS142" s="9"/>
      <c r="CT142" s="9"/>
      <c r="CU142" s="9"/>
      <c r="CV142" s="9"/>
    </row>
    <row r="143" spans="2:103" ht="10.5" customHeight="1" x14ac:dyDescent="0.2">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518"/>
      <c r="AH143" s="21"/>
      <c r="AI143" s="21"/>
      <c r="AJ143" s="21"/>
      <c r="AK143" s="21"/>
      <c r="AL143" s="21"/>
      <c r="AM143" s="21"/>
      <c r="AN143" s="21"/>
      <c r="AO143" s="21"/>
      <c r="AP143" s="21"/>
      <c r="AQ143" s="518"/>
      <c r="AR143" s="518"/>
      <c r="AS143" s="518"/>
      <c r="AT143" s="518"/>
      <c r="AU143" s="518"/>
      <c r="AV143" s="518"/>
      <c r="AW143" s="518"/>
      <c r="AX143" s="518"/>
      <c r="AZ143" s="21"/>
      <c r="BA143" s="21"/>
      <c r="BB143" s="21"/>
      <c r="BC143" s="21"/>
      <c r="BD143" s="21"/>
      <c r="BE143" s="21"/>
      <c r="BF143" s="21"/>
      <c r="BG143" s="21"/>
      <c r="BH143" s="21"/>
      <c r="BI143" s="21"/>
      <c r="BJ143" s="21"/>
      <c r="BK143" s="21"/>
      <c r="BL143" s="9"/>
      <c r="BM143" s="9"/>
      <c r="BN143" s="9"/>
      <c r="BO143" s="9"/>
      <c r="BP143" s="9"/>
      <c r="BQ143" s="9"/>
      <c r="BR143" s="9"/>
      <c r="BS143" s="9"/>
      <c r="BT143" s="9"/>
      <c r="BU143" s="9"/>
      <c r="BV143" s="9"/>
      <c r="BW143" s="9"/>
      <c r="BX143" s="9"/>
      <c r="BY143" s="9"/>
      <c r="BZ143" s="9"/>
      <c r="CA143" s="9"/>
      <c r="CB143" s="9"/>
      <c r="CC143" s="9"/>
      <c r="CM143" s="9"/>
      <c r="CN143" s="9"/>
      <c r="CO143" s="9"/>
      <c r="CP143" s="9"/>
      <c r="CQ143" s="9"/>
      <c r="CR143" s="9"/>
      <c r="CS143" s="9"/>
      <c r="CT143" s="9"/>
      <c r="CU143" s="9"/>
      <c r="CV143" s="9"/>
    </row>
    <row r="144" spans="2:103" ht="10.5" customHeight="1" x14ac:dyDescent="0.2">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518"/>
      <c r="AH144" s="21"/>
      <c r="AI144" s="21"/>
      <c r="AJ144" s="21"/>
      <c r="AK144" s="21"/>
      <c r="AL144" s="21"/>
      <c r="AM144" s="21"/>
      <c r="AN144" s="21"/>
      <c r="AO144" s="21"/>
      <c r="AP144" s="21"/>
      <c r="AQ144" s="518"/>
      <c r="AR144" s="518"/>
      <c r="AS144" s="518"/>
      <c r="AT144" s="518"/>
      <c r="AU144" s="518"/>
      <c r="AV144" s="518"/>
      <c r="AW144" s="518"/>
      <c r="AX144" s="518"/>
      <c r="AZ144" s="21"/>
      <c r="BA144" s="21"/>
      <c r="BB144" s="21"/>
      <c r="BC144" s="21"/>
      <c r="BD144" s="21"/>
      <c r="BE144" s="21"/>
      <c r="BF144" s="21"/>
      <c r="BG144" s="21"/>
      <c r="BH144" s="21"/>
      <c r="BI144" s="21"/>
      <c r="BJ144" s="21"/>
      <c r="BK144" s="21"/>
      <c r="BL144" s="9"/>
      <c r="BM144" s="9"/>
      <c r="BN144" s="9"/>
      <c r="BO144" s="9"/>
      <c r="BP144" s="9"/>
      <c r="BQ144" s="9"/>
      <c r="BR144" s="9"/>
      <c r="BS144" s="9"/>
      <c r="BT144" s="9"/>
      <c r="BU144" s="9"/>
      <c r="BV144" s="9"/>
      <c r="BW144" s="9"/>
      <c r="BX144" s="9"/>
      <c r="BY144" s="9"/>
      <c r="BZ144" s="9"/>
      <c r="CA144" s="9"/>
      <c r="CB144" s="9"/>
      <c r="CC144" s="9"/>
      <c r="CM144" s="9"/>
      <c r="CN144" s="9"/>
      <c r="CO144" s="9"/>
      <c r="CP144" s="9"/>
      <c r="CQ144" s="9"/>
      <c r="CR144" s="9"/>
      <c r="CS144" s="9"/>
      <c r="CT144" s="9"/>
      <c r="CU144" s="9"/>
      <c r="CV144" s="9"/>
    </row>
    <row r="145" spans="1:100" ht="10.5" customHeight="1" x14ac:dyDescent="0.2">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518"/>
      <c r="AH145" s="21"/>
      <c r="AI145" s="21"/>
      <c r="AJ145" s="21"/>
      <c r="AK145" s="21"/>
      <c r="AL145" s="21"/>
      <c r="AM145" s="21"/>
      <c r="AN145" s="21"/>
      <c r="AO145" s="21"/>
      <c r="AP145" s="21"/>
      <c r="AQ145" s="518"/>
      <c r="AR145" s="518"/>
      <c r="AS145" s="518"/>
      <c r="AT145" s="518"/>
      <c r="AU145" s="518"/>
      <c r="AV145" s="518"/>
      <c r="AW145" s="518"/>
      <c r="AX145" s="518"/>
      <c r="AZ145" s="21"/>
      <c r="BA145" s="21"/>
      <c r="BB145" s="21"/>
      <c r="BC145" s="21"/>
      <c r="BD145" s="21"/>
      <c r="BE145" s="21"/>
      <c r="BF145" s="21"/>
      <c r="BG145" s="21"/>
      <c r="BH145" s="21"/>
      <c r="BI145" s="21"/>
      <c r="BJ145" s="21"/>
      <c r="BK145" s="21"/>
      <c r="BL145" s="9"/>
      <c r="BM145" s="9"/>
      <c r="BN145" s="9"/>
      <c r="BO145" s="9"/>
      <c r="BP145" s="9"/>
      <c r="BQ145" s="9"/>
      <c r="BR145" s="9"/>
      <c r="BS145" s="9"/>
      <c r="BT145" s="9"/>
      <c r="BU145" s="9"/>
      <c r="BV145" s="9"/>
      <c r="BW145" s="9"/>
      <c r="BX145" s="9"/>
      <c r="BY145" s="9"/>
      <c r="BZ145" s="9"/>
      <c r="CA145" s="9"/>
      <c r="CB145" s="9"/>
      <c r="CC145" s="9"/>
      <c r="CM145" s="9"/>
      <c r="CN145" s="9"/>
      <c r="CO145" s="9"/>
      <c r="CP145" s="9"/>
      <c r="CQ145" s="9"/>
      <c r="CR145" s="9"/>
      <c r="CS145" s="9"/>
      <c r="CT145" s="9"/>
      <c r="CU145" s="9"/>
      <c r="CV145" s="9"/>
    </row>
    <row r="146" spans="1:100" ht="10.5" customHeight="1" x14ac:dyDescent="0.2">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518"/>
      <c r="AH146" s="21"/>
      <c r="AI146" s="21"/>
      <c r="AJ146" s="21"/>
      <c r="AK146" s="21"/>
      <c r="AL146" s="21"/>
      <c r="AM146" s="21"/>
      <c r="AN146" s="21"/>
      <c r="AO146" s="21"/>
      <c r="AP146" s="21"/>
      <c r="AQ146" s="518"/>
      <c r="AR146" s="518"/>
      <c r="AS146" s="518"/>
      <c r="AT146" s="518"/>
      <c r="AU146" s="518"/>
      <c r="AV146" s="518"/>
      <c r="AW146" s="518"/>
      <c r="AX146" s="518"/>
      <c r="AZ146" s="21"/>
      <c r="BA146" s="21"/>
      <c r="BB146" s="21"/>
      <c r="BC146" s="21"/>
      <c r="BD146" s="21"/>
      <c r="BE146" s="21"/>
      <c r="BF146" s="21"/>
      <c r="BG146" s="21"/>
      <c r="BH146" s="21"/>
      <c r="BI146" s="21"/>
      <c r="BJ146" s="21"/>
      <c r="BK146" s="21"/>
      <c r="BL146" s="9"/>
      <c r="BM146" s="9"/>
      <c r="BN146" s="9"/>
      <c r="BO146" s="9"/>
      <c r="BP146" s="9"/>
      <c r="BQ146" s="9"/>
      <c r="BR146" s="9"/>
      <c r="BS146" s="9"/>
      <c r="BT146" s="9"/>
      <c r="BU146" s="9"/>
      <c r="BV146" s="9"/>
      <c r="BW146" s="9"/>
      <c r="BX146" s="9"/>
      <c r="BY146" s="9"/>
      <c r="BZ146" s="9"/>
      <c r="CA146" s="9"/>
      <c r="CB146" s="9"/>
      <c r="CC146" s="9"/>
      <c r="CM146" s="9"/>
      <c r="CN146" s="9"/>
      <c r="CO146" s="9"/>
      <c r="CP146" s="9"/>
      <c r="CQ146" s="9"/>
      <c r="CR146" s="9"/>
      <c r="CS146" s="9"/>
      <c r="CT146" s="9"/>
      <c r="CU146" s="9"/>
      <c r="CV146" s="9"/>
    </row>
    <row r="147" spans="1:100" ht="6" customHeight="1" x14ac:dyDescent="0.2">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62"/>
      <c r="AF147" s="262"/>
      <c r="AG147" s="524"/>
      <c r="AH147" s="262"/>
      <c r="AI147" s="262"/>
      <c r="AJ147" s="262"/>
      <c r="AK147" s="262"/>
      <c r="AL147" s="262"/>
      <c r="AM147" s="262"/>
      <c r="AN147" s="262"/>
      <c r="AO147" s="262"/>
      <c r="AP147" s="262"/>
      <c r="AQ147" s="524"/>
      <c r="AR147" s="524"/>
      <c r="AS147" s="524"/>
      <c r="AT147" s="524"/>
      <c r="AU147" s="524"/>
      <c r="AV147" s="518"/>
      <c r="AW147" s="518"/>
      <c r="AX147" s="518"/>
      <c r="AZ147" s="21"/>
      <c r="BA147" s="21"/>
      <c r="BB147" s="21"/>
      <c r="BC147" s="21"/>
      <c r="BD147" s="21"/>
      <c r="BE147" s="21"/>
      <c r="BF147" s="21"/>
      <c r="BG147" s="21"/>
      <c r="BH147" s="21"/>
      <c r="BI147" s="21"/>
      <c r="BJ147" s="21"/>
      <c r="BK147" s="21"/>
      <c r="BL147" s="9"/>
      <c r="BM147" s="9"/>
      <c r="BN147" s="9"/>
      <c r="BO147" s="9"/>
      <c r="BP147" s="9"/>
      <c r="BQ147" s="9"/>
      <c r="BR147" s="9"/>
      <c r="BS147" s="9"/>
      <c r="BT147" s="9"/>
      <c r="BU147" s="9"/>
      <c r="BV147" s="9"/>
      <c r="BW147" s="9"/>
      <c r="BX147" s="9"/>
      <c r="BY147" s="9"/>
      <c r="BZ147" s="9"/>
      <c r="CA147" s="9"/>
      <c r="CB147" s="9"/>
      <c r="CC147" s="9"/>
      <c r="CM147" s="9"/>
      <c r="CN147" s="9"/>
      <c r="CO147" s="9"/>
      <c r="CP147" s="9"/>
      <c r="CQ147" s="9"/>
      <c r="CR147" s="9"/>
      <c r="CS147" s="9"/>
      <c r="CT147" s="9"/>
      <c r="CU147" s="9"/>
      <c r="CV147" s="9"/>
    </row>
    <row r="148" spans="1:100" ht="6" customHeight="1" x14ac:dyDescent="0.2">
      <c r="B148" s="21"/>
      <c r="C148" s="21"/>
      <c r="D148" s="21"/>
      <c r="E148" s="21"/>
      <c r="F148" s="21"/>
      <c r="G148" s="21"/>
      <c r="H148" s="21"/>
      <c r="I148" s="21"/>
      <c r="J148" s="21"/>
      <c r="K148" s="21"/>
      <c r="L148" s="21"/>
      <c r="M148" s="21"/>
      <c r="N148" s="21"/>
      <c r="O148" s="21"/>
      <c r="P148" s="21"/>
      <c r="Q148" s="21"/>
      <c r="R148" s="21"/>
      <c r="S148" s="21"/>
      <c r="T148" s="21"/>
      <c r="U148" s="21"/>
      <c r="V148" s="21"/>
      <c r="W148" s="21"/>
      <c r="X148" s="267"/>
      <c r="Y148" s="267"/>
      <c r="Z148" s="267"/>
      <c r="AA148" s="267"/>
      <c r="AB148" s="267"/>
      <c r="AC148" s="267"/>
      <c r="AD148" s="267"/>
      <c r="AE148" s="267"/>
      <c r="AF148" s="267"/>
      <c r="AG148" s="525"/>
      <c r="AH148" s="267"/>
      <c r="AI148" s="267"/>
      <c r="AJ148" s="267"/>
      <c r="AK148" s="267"/>
      <c r="AL148" s="267"/>
      <c r="AM148" s="267"/>
      <c r="AN148" s="267"/>
      <c r="AO148" s="267"/>
      <c r="AP148" s="267"/>
      <c r="AQ148" s="525"/>
      <c r="AR148" s="525"/>
      <c r="AS148" s="525"/>
      <c r="AT148" s="525"/>
      <c r="AU148" s="525"/>
      <c r="AV148" s="525"/>
      <c r="AW148" s="525"/>
      <c r="AX148" s="525"/>
      <c r="AZ148" s="267"/>
      <c r="BA148" s="267"/>
      <c r="BB148" s="267"/>
      <c r="BC148" s="21"/>
      <c r="BD148" s="21"/>
      <c r="BE148" s="21"/>
      <c r="BF148" s="21"/>
      <c r="BG148" s="21"/>
      <c r="BH148" s="21"/>
      <c r="BI148" s="21"/>
      <c r="BJ148" s="21"/>
      <c r="BK148" s="21"/>
      <c r="BL148" s="9"/>
      <c r="BM148" s="9"/>
      <c r="BN148" s="9"/>
      <c r="BO148" s="9"/>
      <c r="BP148" s="9"/>
      <c r="BQ148" s="9"/>
      <c r="BR148" s="9"/>
      <c r="BS148" s="9"/>
      <c r="BT148" s="9"/>
      <c r="BU148" s="9"/>
      <c r="BV148" s="9"/>
      <c r="BW148" s="9"/>
      <c r="BX148" s="9"/>
      <c r="BY148" s="9"/>
      <c r="BZ148" s="9"/>
      <c r="CA148" s="9"/>
      <c r="CB148" s="9"/>
      <c r="CC148" s="9"/>
      <c r="CM148" s="9"/>
      <c r="CN148" s="9"/>
      <c r="CO148" s="9"/>
      <c r="CP148" s="9"/>
      <c r="CQ148" s="9"/>
      <c r="CR148" s="9"/>
      <c r="CS148" s="9"/>
      <c r="CT148" s="9"/>
      <c r="CU148" s="9"/>
      <c r="CV148" s="9"/>
    </row>
    <row r="149" spans="1:100" ht="6" customHeight="1" x14ac:dyDescent="0.2">
      <c r="B149" s="21"/>
      <c r="C149" s="21"/>
      <c r="D149" s="21"/>
      <c r="E149" s="21"/>
      <c r="F149" s="21"/>
      <c r="G149" s="21"/>
      <c r="H149" s="21"/>
      <c r="I149" s="21"/>
      <c r="J149" s="21"/>
      <c r="K149" s="21"/>
      <c r="L149" s="21"/>
      <c r="M149" s="21"/>
      <c r="N149" s="21"/>
      <c r="O149" s="21"/>
      <c r="P149" s="21"/>
      <c r="Q149" s="21"/>
      <c r="R149" s="21"/>
      <c r="S149" s="263"/>
      <c r="T149" s="263"/>
      <c r="U149" s="263"/>
      <c r="V149" s="263"/>
      <c r="W149" s="263"/>
      <c r="X149" s="263"/>
      <c r="Y149" s="263"/>
      <c r="Z149" s="263"/>
      <c r="AA149" s="263"/>
      <c r="AB149" s="263"/>
      <c r="AC149" s="263"/>
      <c r="AD149" s="263"/>
      <c r="AE149" s="263"/>
      <c r="AF149" s="263"/>
      <c r="AG149" s="526"/>
      <c r="AH149" s="263"/>
      <c r="AI149" s="263"/>
      <c r="AJ149" s="263"/>
      <c r="AK149" s="263"/>
      <c r="AL149" s="263"/>
      <c r="AM149" s="263"/>
      <c r="AN149" s="263"/>
      <c r="AO149" s="263"/>
      <c r="AP149" s="263"/>
      <c r="AQ149" s="526"/>
      <c r="AR149" s="526"/>
      <c r="AS149" s="526"/>
      <c r="AT149" s="526"/>
      <c r="AU149" s="526"/>
      <c r="AV149" s="526"/>
      <c r="AW149" s="526"/>
      <c r="AX149" s="526"/>
      <c r="AZ149" s="263"/>
      <c r="BA149" s="263"/>
      <c r="BB149" s="263"/>
      <c r="BC149" s="263"/>
      <c r="BD149" s="263"/>
      <c r="BE149" s="263"/>
      <c r="BF149" s="263"/>
      <c r="BG149" s="263"/>
      <c r="BH149" s="21"/>
      <c r="BI149" s="21"/>
      <c r="BJ149" s="21"/>
      <c r="BK149" s="21"/>
      <c r="BL149" s="9"/>
      <c r="BM149" s="9"/>
      <c r="BN149" s="9"/>
      <c r="BO149" s="9"/>
      <c r="BP149" s="9"/>
      <c r="BQ149" s="9"/>
      <c r="BR149" s="9"/>
      <c r="BS149" s="9"/>
      <c r="BT149" s="9"/>
      <c r="BU149" s="9"/>
      <c r="BV149" s="9"/>
      <c r="BW149" s="9"/>
      <c r="BX149" s="9"/>
      <c r="BY149" s="9"/>
      <c r="BZ149" s="9"/>
      <c r="CA149" s="9"/>
      <c r="CB149" s="9"/>
      <c r="CC149" s="9"/>
      <c r="CM149" s="9"/>
      <c r="CN149" s="9"/>
      <c r="CO149" s="9"/>
      <c r="CP149" s="9"/>
      <c r="CQ149" s="9"/>
      <c r="CR149" s="9"/>
      <c r="CS149" s="9"/>
      <c r="CT149" s="9"/>
      <c r="CU149" s="9"/>
      <c r="CV149" s="9"/>
    </row>
    <row r="150" spans="1:100" ht="6" customHeight="1" x14ac:dyDescent="0.2">
      <c r="B150" s="21"/>
      <c r="C150" s="21"/>
      <c r="D150" s="21"/>
      <c r="E150" s="21"/>
      <c r="F150" s="21"/>
      <c r="G150" s="21"/>
      <c r="H150" s="21"/>
      <c r="I150" s="21"/>
      <c r="J150" s="21"/>
      <c r="K150" s="21"/>
      <c r="L150" s="21"/>
      <c r="M150" s="21"/>
      <c r="N150" s="265"/>
      <c r="O150" s="265"/>
      <c r="P150" s="265"/>
      <c r="Q150" s="265"/>
      <c r="R150" s="265"/>
      <c r="S150" s="265"/>
      <c r="T150" s="265"/>
      <c r="U150" s="265"/>
      <c r="V150" s="265"/>
      <c r="W150" s="265"/>
      <c r="X150" s="265"/>
      <c r="Y150" s="265"/>
      <c r="Z150" s="265"/>
      <c r="AA150" s="265"/>
      <c r="AB150" s="265"/>
      <c r="AC150" s="265"/>
      <c r="AD150" s="265"/>
      <c r="AE150" s="265"/>
      <c r="AF150" s="265"/>
      <c r="AG150" s="527"/>
      <c r="AH150" s="265"/>
      <c r="AI150" s="265"/>
      <c r="AJ150" s="265"/>
      <c r="AK150" s="265"/>
      <c r="AL150" s="265"/>
      <c r="AM150" s="265"/>
      <c r="AN150" s="265"/>
      <c r="AO150" s="265"/>
      <c r="AP150" s="265"/>
      <c r="AQ150" s="527"/>
      <c r="AR150" s="527"/>
      <c r="AS150" s="527"/>
      <c r="AT150" s="527"/>
      <c r="AU150" s="527"/>
      <c r="AV150" s="527"/>
      <c r="AW150" s="527"/>
      <c r="AX150" s="527"/>
      <c r="AZ150" s="265"/>
      <c r="BA150" s="265"/>
      <c r="BB150" s="265"/>
      <c r="BC150" s="265"/>
      <c r="BD150" s="265"/>
      <c r="BE150" s="265"/>
      <c r="BF150" s="265"/>
      <c r="BG150" s="265"/>
      <c r="BH150" s="265"/>
      <c r="BI150" s="265"/>
      <c r="BJ150" s="265"/>
      <c r="BK150" s="265"/>
      <c r="BL150" s="266"/>
      <c r="BM150" s="264"/>
      <c r="BN150" s="9"/>
      <c r="BO150" s="9"/>
      <c r="BP150" s="9"/>
      <c r="BQ150" s="9"/>
      <c r="BR150" s="9"/>
      <c r="BS150" s="9"/>
      <c r="BT150" s="9"/>
      <c r="BU150" s="9"/>
      <c r="BV150" s="9"/>
      <c r="BW150" s="9"/>
      <c r="BX150" s="9"/>
      <c r="BY150" s="9"/>
      <c r="BZ150" s="9"/>
      <c r="CA150" s="9"/>
      <c r="CB150" s="9"/>
      <c r="CC150" s="9"/>
      <c r="CM150" s="9"/>
      <c r="CN150" s="9"/>
      <c r="CO150" s="9"/>
      <c r="CP150" s="9"/>
      <c r="CQ150" s="9"/>
      <c r="CR150" s="9"/>
      <c r="CS150" s="9"/>
      <c r="CT150" s="9"/>
      <c r="CU150" s="9"/>
      <c r="CV150" s="9"/>
    </row>
    <row r="151" spans="1:100" ht="6" customHeight="1" x14ac:dyDescent="0.2">
      <c r="B151" s="21"/>
      <c r="C151" s="21"/>
      <c r="D151" s="21"/>
      <c r="E151" s="21"/>
      <c r="F151" s="21"/>
      <c r="G151" s="21"/>
      <c r="H151" s="21"/>
      <c r="I151" s="21"/>
      <c r="J151" s="268"/>
      <c r="K151" s="268"/>
      <c r="L151" s="268"/>
      <c r="M151" s="268"/>
      <c r="N151" s="268"/>
      <c r="O151" s="268"/>
      <c r="P151" s="268"/>
      <c r="Q151" s="268"/>
      <c r="R151" s="268"/>
      <c r="S151" s="268"/>
      <c r="T151" s="268"/>
      <c r="U151" s="268"/>
      <c r="V151" s="268"/>
      <c r="W151" s="268"/>
      <c r="X151" s="268"/>
      <c r="Y151" s="268"/>
      <c r="Z151" s="268"/>
      <c r="AA151" s="268"/>
      <c r="AB151" s="268"/>
      <c r="AC151" s="268"/>
      <c r="AD151" s="268"/>
      <c r="AE151" s="268"/>
      <c r="AF151" s="268"/>
      <c r="AG151" s="528"/>
      <c r="AH151" s="268"/>
      <c r="AI151" s="268"/>
      <c r="AJ151" s="268"/>
      <c r="AK151" s="268"/>
      <c r="AL151" s="268"/>
      <c r="AM151" s="268"/>
      <c r="AN151" s="268"/>
      <c r="AO151" s="268"/>
      <c r="AP151" s="268"/>
      <c r="AQ151" s="528"/>
      <c r="AR151" s="528"/>
      <c r="AS151" s="528"/>
      <c r="AT151" s="528"/>
      <c r="AU151" s="528"/>
      <c r="AV151" s="528"/>
      <c r="AW151" s="528"/>
      <c r="AX151" s="528"/>
      <c r="AZ151" s="268"/>
      <c r="BA151" s="268"/>
      <c r="BB151" s="268"/>
      <c r="BC151" s="268"/>
      <c r="BD151" s="268"/>
      <c r="BE151" s="268"/>
      <c r="BF151" s="268"/>
      <c r="BG151" s="268"/>
      <c r="BH151" s="268"/>
      <c r="BI151" s="268"/>
      <c r="BJ151" s="268"/>
      <c r="BK151" s="268"/>
      <c r="BL151" s="269"/>
      <c r="BM151" s="269"/>
      <c r="BN151" s="269"/>
      <c r="BO151" s="269"/>
      <c r="BP151" s="269"/>
      <c r="BQ151" s="269"/>
      <c r="BR151" s="269"/>
      <c r="BS151" s="9"/>
      <c r="BT151" s="9"/>
      <c r="BU151" s="9"/>
      <c r="BV151" s="9"/>
      <c r="BW151" s="9"/>
      <c r="BX151" s="9"/>
      <c r="BY151" s="9"/>
      <c r="BZ151" s="9"/>
      <c r="CA151" s="9"/>
      <c r="CB151" s="9"/>
      <c r="CC151" s="9"/>
      <c r="CM151" s="9"/>
      <c r="CN151" s="9"/>
      <c r="CO151" s="9"/>
      <c r="CP151" s="9"/>
      <c r="CQ151" s="9"/>
      <c r="CR151" s="9"/>
      <c r="CS151" s="9"/>
      <c r="CT151" s="9"/>
      <c r="CU151" s="9"/>
      <c r="CV151" s="9"/>
    </row>
    <row r="152" spans="1:100" ht="6" customHeight="1" x14ac:dyDescent="0.2">
      <c r="B152" s="21"/>
      <c r="C152" s="21"/>
      <c r="D152" s="21"/>
      <c r="E152" s="21"/>
      <c r="F152" s="270"/>
      <c r="G152" s="270"/>
      <c r="H152" s="270"/>
      <c r="I152" s="270"/>
      <c r="J152" s="270"/>
      <c r="K152" s="270"/>
      <c r="L152" s="270"/>
      <c r="M152" s="270"/>
      <c r="N152" s="270"/>
      <c r="O152" s="270"/>
      <c r="P152" s="270"/>
      <c r="Q152" s="270"/>
      <c r="R152" s="270"/>
      <c r="S152" s="270"/>
      <c r="T152" s="270"/>
      <c r="U152" s="270"/>
      <c r="V152" s="270"/>
      <c r="W152" s="270"/>
      <c r="X152" s="270"/>
      <c r="Y152" s="270"/>
      <c r="Z152" s="270"/>
      <c r="AA152" s="270"/>
      <c r="AB152" s="270"/>
      <c r="AC152" s="270"/>
      <c r="AD152" s="270"/>
      <c r="AE152" s="270"/>
      <c r="AF152" s="270"/>
      <c r="AG152" s="529"/>
      <c r="AH152" s="270"/>
      <c r="AI152" s="270"/>
      <c r="AJ152" s="270"/>
      <c r="AK152" s="270"/>
      <c r="AL152" s="270"/>
      <c r="AM152" s="270"/>
      <c r="AN152" s="270"/>
      <c r="AO152" s="270"/>
      <c r="AP152" s="270"/>
      <c r="AQ152" s="529"/>
      <c r="AR152" s="529"/>
      <c r="AS152" s="529"/>
      <c r="AT152" s="529"/>
      <c r="AU152" s="529"/>
      <c r="AV152" s="529"/>
      <c r="AW152" s="529"/>
      <c r="AX152" s="529"/>
      <c r="AZ152" s="270"/>
      <c r="BA152" s="270"/>
      <c r="BB152" s="270"/>
      <c r="BC152" s="270"/>
      <c r="BD152" s="270"/>
      <c r="BE152" s="270"/>
      <c r="BF152" s="270"/>
      <c r="BG152" s="270"/>
      <c r="BH152" s="270"/>
      <c r="BI152" s="270"/>
      <c r="BJ152" s="270"/>
      <c r="BK152" s="270"/>
      <c r="BL152" s="271"/>
      <c r="BM152" s="271"/>
      <c r="BN152" s="271"/>
      <c r="BO152" s="271"/>
      <c r="BP152" s="271"/>
      <c r="BQ152" s="271"/>
      <c r="BR152" s="271"/>
      <c r="BS152" s="271"/>
      <c r="BT152" s="271"/>
      <c r="BU152" s="271"/>
      <c r="BV152" s="271"/>
      <c r="BW152" s="271"/>
      <c r="BX152" s="271"/>
      <c r="BY152" s="9"/>
      <c r="BZ152" s="9"/>
      <c r="CA152" s="9"/>
      <c r="CB152" s="9"/>
      <c r="CC152" s="9"/>
      <c r="CM152" s="9"/>
      <c r="CN152" s="9"/>
      <c r="CO152" s="9"/>
      <c r="CP152" s="9"/>
      <c r="CQ152" s="9"/>
      <c r="CR152" s="9"/>
      <c r="CS152" s="9"/>
      <c r="CT152" s="9"/>
      <c r="CU152" s="9"/>
      <c r="CV152" s="9"/>
    </row>
    <row r="153" spans="1:100" ht="6" customHeight="1" x14ac:dyDescent="0.2">
      <c r="B153" s="21"/>
      <c r="C153" s="272"/>
      <c r="D153" s="272"/>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530"/>
      <c r="AH153" s="272"/>
      <c r="AI153" s="272"/>
      <c r="AJ153" s="272"/>
      <c r="AK153" s="272"/>
      <c r="AL153" s="272"/>
      <c r="AM153" s="272"/>
      <c r="AN153" s="272"/>
      <c r="AO153" s="272"/>
      <c r="AP153" s="272"/>
      <c r="AQ153" s="530"/>
      <c r="AR153" s="530"/>
      <c r="AS153" s="530"/>
      <c r="AT153" s="530"/>
      <c r="AU153" s="530"/>
      <c r="AV153" s="530"/>
      <c r="AW153" s="530"/>
      <c r="AX153" s="530"/>
      <c r="AZ153" s="272"/>
      <c r="BA153" s="272"/>
      <c r="BB153" s="272"/>
      <c r="BC153" s="272"/>
      <c r="BD153" s="272"/>
      <c r="BE153" s="272"/>
      <c r="BF153" s="272"/>
      <c r="BG153" s="272"/>
      <c r="BH153" s="272"/>
      <c r="BI153" s="272"/>
      <c r="BJ153" s="272"/>
      <c r="BK153" s="272"/>
      <c r="BL153" s="273"/>
      <c r="BM153" s="273"/>
      <c r="BN153" s="273"/>
      <c r="BO153" s="273"/>
      <c r="BP153" s="273"/>
      <c r="BQ153" s="273"/>
      <c r="BR153" s="273"/>
      <c r="BS153" s="273"/>
      <c r="BT153" s="273"/>
      <c r="BU153" s="273"/>
      <c r="BV153" s="273"/>
      <c r="BW153" s="273"/>
      <c r="BX153" s="273"/>
      <c r="BY153" s="273"/>
      <c r="BZ153" s="273"/>
      <c r="CA153" s="273"/>
      <c r="CB153" s="9"/>
      <c r="CC153" s="9"/>
      <c r="CM153" s="9"/>
      <c r="CN153" s="9"/>
      <c r="CO153" s="9"/>
      <c r="CP153" s="9"/>
      <c r="CQ153" s="9"/>
      <c r="CR153" s="9"/>
      <c r="CS153" s="9"/>
      <c r="CT153" s="9"/>
      <c r="CU153" s="9"/>
      <c r="CV153" s="9"/>
    </row>
    <row r="154" spans="1:100" ht="6" customHeight="1" x14ac:dyDescent="0.2">
      <c r="A154" s="274"/>
      <c r="B154" s="275"/>
      <c r="C154" s="275"/>
      <c r="D154" s="275"/>
      <c r="E154" s="275"/>
      <c r="F154" s="275"/>
      <c r="G154" s="275"/>
      <c r="H154" s="275"/>
      <c r="I154" s="275"/>
      <c r="J154" s="275"/>
      <c r="K154" s="275"/>
      <c r="L154" s="275"/>
      <c r="M154" s="275"/>
      <c r="N154" s="275"/>
      <c r="O154" s="275"/>
      <c r="P154" s="275"/>
      <c r="Q154" s="275"/>
      <c r="R154" s="275"/>
      <c r="S154" s="275"/>
      <c r="T154" s="275"/>
      <c r="U154" s="275"/>
      <c r="V154" s="275"/>
      <c r="W154" s="275"/>
      <c r="X154" s="275"/>
      <c r="Y154" s="275"/>
      <c r="Z154" s="275"/>
      <c r="AA154" s="275"/>
      <c r="AB154" s="275"/>
      <c r="AC154" s="275"/>
      <c r="AD154" s="275"/>
      <c r="AE154" s="275"/>
      <c r="AF154" s="275"/>
      <c r="AG154" s="531"/>
      <c r="AH154" s="275"/>
      <c r="AI154" s="275"/>
      <c r="AJ154" s="275"/>
      <c r="AK154" s="275"/>
      <c r="AL154" s="275"/>
      <c r="AM154" s="275"/>
      <c r="AN154" s="275"/>
      <c r="AO154" s="275"/>
      <c r="AP154" s="275"/>
      <c r="AQ154" s="531"/>
      <c r="AR154" s="531"/>
      <c r="AS154" s="531"/>
      <c r="AT154" s="531"/>
      <c r="AU154" s="531"/>
      <c r="AV154" s="531"/>
      <c r="AW154" s="531"/>
      <c r="AX154" s="531"/>
      <c r="AZ154" s="275"/>
      <c r="BA154" s="275"/>
      <c r="BB154" s="275"/>
      <c r="BC154" s="275"/>
      <c r="BD154" s="275"/>
      <c r="BE154" s="275"/>
      <c r="BF154" s="275"/>
      <c r="BG154" s="275"/>
      <c r="BH154" s="275"/>
      <c r="BI154" s="275"/>
      <c r="BJ154" s="275"/>
      <c r="BK154" s="275"/>
      <c r="BL154" s="274"/>
      <c r="BM154" s="274"/>
      <c r="BN154" s="274"/>
      <c r="BO154" s="274"/>
      <c r="BP154" s="274"/>
      <c r="BQ154" s="274"/>
      <c r="BR154" s="274"/>
      <c r="BS154" s="274"/>
      <c r="BT154" s="274"/>
      <c r="BU154" s="274"/>
      <c r="BV154" s="274"/>
      <c r="BW154" s="274"/>
      <c r="BX154" s="274"/>
      <c r="BY154" s="274"/>
      <c r="BZ154" s="274"/>
      <c r="CA154" s="274"/>
      <c r="CB154" s="274"/>
      <c r="CC154" s="274"/>
      <c r="CM154" s="9"/>
      <c r="CN154" s="9"/>
      <c r="CO154" s="9"/>
      <c r="CP154" s="9"/>
      <c r="CQ154" s="9"/>
      <c r="CR154" s="9"/>
      <c r="CS154" s="9"/>
      <c r="CT154" s="9"/>
      <c r="CU154" s="9"/>
      <c r="CV154" s="9"/>
    </row>
    <row r="155" spans="1:100" ht="10.5" customHeight="1" x14ac:dyDescent="0.2">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518"/>
      <c r="AH155" s="21"/>
      <c r="AI155" s="21"/>
      <c r="AJ155" s="21"/>
      <c r="AK155" s="21"/>
      <c r="AL155" s="21"/>
      <c r="AM155" s="21"/>
      <c r="AN155" s="21"/>
      <c r="AO155" s="21"/>
      <c r="AP155" s="21"/>
      <c r="AQ155" s="518"/>
      <c r="AR155" s="518"/>
      <c r="AS155" s="518"/>
      <c r="AT155" s="518"/>
      <c r="AU155" s="518"/>
      <c r="AV155" s="518"/>
      <c r="AW155" s="518"/>
      <c r="AX155" s="518"/>
      <c r="AZ155" s="21"/>
      <c r="BA155" s="21"/>
      <c r="BB155" s="21"/>
      <c r="BC155" s="21"/>
      <c r="BD155" s="21"/>
      <c r="BE155" s="21"/>
      <c r="BF155" s="21"/>
      <c r="BG155" s="21"/>
      <c r="BH155" s="21"/>
      <c r="BI155" s="21"/>
      <c r="BJ155" s="21"/>
      <c r="BK155" s="21"/>
      <c r="BL155" s="9"/>
      <c r="BM155" s="9"/>
      <c r="BN155" s="9"/>
      <c r="BO155" s="9"/>
      <c r="BP155" s="9"/>
      <c r="BQ155" s="9"/>
      <c r="BR155" s="9"/>
      <c r="BS155" s="9"/>
      <c r="BT155" s="9"/>
      <c r="BU155" s="9"/>
      <c r="BV155" s="9"/>
      <c r="BW155" s="9"/>
      <c r="BX155" s="9"/>
      <c r="BY155" s="9"/>
      <c r="BZ155" s="9"/>
      <c r="CA155" s="9"/>
      <c r="CB155" s="9"/>
      <c r="CC155" s="9"/>
      <c r="CM155" s="9"/>
      <c r="CN155" s="9"/>
      <c r="CO155" s="9"/>
      <c r="CP155" s="9"/>
      <c r="CQ155" s="9"/>
      <c r="CR155" s="9"/>
      <c r="CS155" s="9"/>
      <c r="CT155" s="9"/>
      <c r="CU155" s="9"/>
      <c r="CV155" s="9"/>
    </row>
    <row r="156" spans="1:100" ht="10.5" customHeight="1" x14ac:dyDescent="0.2">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518"/>
      <c r="AH156" s="21"/>
      <c r="AI156" s="21"/>
      <c r="AJ156" s="21"/>
      <c r="AK156" s="21"/>
      <c r="AL156" s="21"/>
      <c r="AM156" s="21"/>
      <c r="AN156" s="21"/>
      <c r="AO156" s="21"/>
      <c r="AP156" s="21"/>
      <c r="AQ156" s="518"/>
      <c r="AR156" s="518"/>
      <c r="AS156" s="518"/>
      <c r="AT156" s="518"/>
      <c r="AU156" s="518"/>
      <c r="AV156" s="518"/>
      <c r="AW156" s="518"/>
      <c r="AX156" s="518"/>
      <c r="AZ156" s="21"/>
      <c r="BA156" s="21"/>
      <c r="BB156" s="21"/>
      <c r="BC156" s="21"/>
      <c r="BD156" s="21"/>
      <c r="BE156" s="21"/>
      <c r="BF156" s="21"/>
      <c r="BG156" s="21"/>
      <c r="BH156" s="21"/>
      <c r="BI156" s="21"/>
      <c r="BJ156" s="21"/>
      <c r="BK156" s="21"/>
      <c r="BL156" s="9"/>
      <c r="BM156" s="9"/>
      <c r="BN156" s="9"/>
      <c r="BO156" s="9"/>
      <c r="BP156" s="9"/>
      <c r="BQ156" s="9"/>
      <c r="BR156" s="9"/>
      <c r="BS156" s="9"/>
      <c r="BT156" s="9"/>
      <c r="BU156" s="9"/>
      <c r="BV156" s="9"/>
      <c r="BW156" s="9"/>
      <c r="BX156" s="9"/>
      <c r="BY156" s="9"/>
      <c r="BZ156" s="9"/>
      <c r="CA156" s="9"/>
      <c r="CB156" s="9"/>
      <c r="CC156" s="9"/>
      <c r="CM156" s="9"/>
      <c r="CN156" s="9"/>
      <c r="CO156" s="9"/>
      <c r="CP156" s="9"/>
      <c r="CQ156" s="9"/>
      <c r="CR156" s="9"/>
      <c r="CS156" s="9"/>
      <c r="CT156" s="9"/>
      <c r="CU156" s="9"/>
      <c r="CV156" s="9"/>
    </row>
    <row r="157" spans="1:100" ht="10.5" customHeight="1" x14ac:dyDescent="0.2">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518"/>
      <c r="AH157" s="21"/>
      <c r="AI157" s="21"/>
      <c r="AJ157" s="21"/>
      <c r="AK157" s="21"/>
      <c r="AL157" s="21"/>
      <c r="AM157" s="21"/>
      <c r="AN157" s="21"/>
      <c r="AO157" s="21"/>
      <c r="AP157" s="21"/>
      <c r="AQ157" s="518"/>
      <c r="AR157" s="518"/>
      <c r="AS157" s="518"/>
      <c r="AT157" s="518"/>
      <c r="AU157" s="518"/>
      <c r="AV157" s="518"/>
      <c r="AW157" s="518"/>
      <c r="AX157" s="518"/>
      <c r="AZ157" s="21"/>
      <c r="BA157" s="21"/>
      <c r="BB157" s="21"/>
      <c r="BC157" s="21"/>
      <c r="BD157" s="21"/>
      <c r="BE157" s="21"/>
      <c r="BF157" s="21"/>
      <c r="BG157" s="21"/>
      <c r="BH157" s="21"/>
      <c r="BI157" s="21"/>
      <c r="BJ157" s="21"/>
      <c r="BK157" s="21"/>
      <c r="BL157" s="9"/>
      <c r="BM157" s="9"/>
      <c r="BN157" s="9"/>
      <c r="BO157" s="9"/>
      <c r="BP157" s="9"/>
      <c r="BQ157" s="9"/>
      <c r="BR157" s="9"/>
      <c r="BS157" s="9"/>
      <c r="BT157" s="9"/>
      <c r="BU157" s="9"/>
      <c r="BV157" s="9"/>
      <c r="BW157" s="9"/>
      <c r="BX157" s="9"/>
      <c r="BY157" s="9"/>
      <c r="BZ157" s="9"/>
      <c r="CA157" s="9"/>
      <c r="CB157" s="9"/>
      <c r="CC157" s="9"/>
      <c r="CM157" s="9"/>
      <c r="CN157" s="9"/>
      <c r="CO157" s="9"/>
      <c r="CP157" s="9"/>
      <c r="CQ157" s="9"/>
      <c r="CR157" s="9"/>
      <c r="CS157" s="9"/>
      <c r="CT157" s="9"/>
      <c r="CU157" s="9"/>
      <c r="CV157" s="9"/>
    </row>
    <row r="158" spans="1:100" ht="10.5" customHeight="1" x14ac:dyDescent="0.2">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518"/>
      <c r="AH158" s="21"/>
      <c r="AI158" s="21"/>
      <c r="AJ158" s="21"/>
      <c r="AK158" s="21"/>
      <c r="AL158" s="21"/>
      <c r="AM158" s="21"/>
      <c r="AN158" s="21"/>
      <c r="AO158" s="21"/>
      <c r="AP158" s="21"/>
      <c r="AQ158" s="518"/>
      <c r="AR158" s="518"/>
      <c r="AS158" s="518"/>
      <c r="AT158" s="518"/>
      <c r="AU158" s="518"/>
      <c r="AV158" s="518"/>
      <c r="AW158" s="518"/>
      <c r="AX158" s="518"/>
      <c r="AZ158" s="21"/>
      <c r="BA158" s="21"/>
      <c r="BB158" s="21"/>
      <c r="BC158" s="21"/>
      <c r="BD158" s="21"/>
      <c r="BE158" s="21"/>
      <c r="BF158" s="21"/>
      <c r="BG158" s="21"/>
      <c r="BH158" s="21"/>
      <c r="BI158" s="21"/>
      <c r="BJ158" s="21"/>
      <c r="BK158" s="21"/>
      <c r="BL158" s="9"/>
      <c r="BM158" s="9"/>
      <c r="BN158" s="9"/>
      <c r="BO158" s="9"/>
      <c r="BP158" s="9"/>
      <c r="BQ158" s="9"/>
      <c r="BR158" s="9"/>
      <c r="BS158" s="9"/>
      <c r="BT158" s="9"/>
      <c r="BU158" s="9"/>
      <c r="BV158" s="9"/>
      <c r="BW158" s="9"/>
      <c r="BX158" s="9"/>
      <c r="BY158" s="9"/>
      <c r="BZ158" s="9"/>
      <c r="CA158" s="9"/>
      <c r="CB158" s="9"/>
      <c r="CC158" s="9"/>
      <c r="CM158" s="9"/>
      <c r="CN158" s="9"/>
      <c r="CO158" s="9"/>
      <c r="CP158" s="9"/>
      <c r="CQ158" s="9"/>
      <c r="CR158" s="9"/>
      <c r="CS158" s="9"/>
      <c r="CT158" s="9"/>
      <c r="CU158" s="9"/>
      <c r="CV158" s="9"/>
    </row>
    <row r="159" spans="1:100" ht="10.5" customHeight="1" x14ac:dyDescent="0.2">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518"/>
      <c r="AH159" s="21"/>
      <c r="AI159" s="21"/>
      <c r="AJ159" s="21"/>
      <c r="AK159" s="21"/>
      <c r="AL159" s="21"/>
      <c r="AM159" s="21"/>
      <c r="AN159" s="21"/>
      <c r="AO159" s="21"/>
      <c r="AP159" s="21"/>
      <c r="AQ159" s="518"/>
      <c r="AR159" s="518"/>
      <c r="AS159" s="518"/>
      <c r="AT159" s="518"/>
      <c r="AU159" s="518"/>
      <c r="AV159" s="518"/>
      <c r="AW159" s="518"/>
      <c r="AX159" s="518"/>
      <c r="AZ159" s="21"/>
      <c r="BA159" s="21"/>
      <c r="BB159" s="21"/>
      <c r="BC159" s="21"/>
      <c r="BD159" s="21"/>
      <c r="BE159" s="21"/>
      <c r="BF159" s="21"/>
      <c r="BG159" s="21"/>
      <c r="BH159" s="21"/>
      <c r="BI159" s="21"/>
      <c r="BJ159" s="21"/>
      <c r="BK159" s="21"/>
      <c r="BL159" s="9"/>
      <c r="BM159" s="9"/>
      <c r="BN159" s="9"/>
      <c r="BO159" s="9"/>
      <c r="BP159" s="9"/>
      <c r="BQ159" s="9"/>
      <c r="BR159" s="9"/>
      <c r="BS159" s="9"/>
      <c r="BT159" s="9"/>
      <c r="BU159" s="9"/>
      <c r="BV159" s="9"/>
      <c r="BW159" s="9"/>
      <c r="BX159" s="9"/>
      <c r="BY159" s="9"/>
      <c r="BZ159" s="9"/>
      <c r="CA159" s="9"/>
      <c r="CB159" s="9"/>
      <c r="CC159" s="9"/>
      <c r="CM159" s="9"/>
      <c r="CN159" s="9"/>
      <c r="CO159" s="9"/>
      <c r="CP159" s="9"/>
      <c r="CQ159" s="9"/>
      <c r="CR159" s="9"/>
      <c r="CS159" s="9"/>
      <c r="CT159" s="9"/>
      <c r="CU159" s="9"/>
      <c r="CV159" s="9"/>
    </row>
    <row r="160" spans="1:100" ht="10.5" customHeight="1" x14ac:dyDescent="0.2">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518"/>
      <c r="AH160" s="21"/>
      <c r="AI160" s="21"/>
      <c r="AJ160" s="21"/>
      <c r="AK160" s="21"/>
      <c r="AL160" s="21"/>
      <c r="AM160" s="21"/>
      <c r="AN160" s="21"/>
      <c r="AO160" s="21"/>
      <c r="AP160" s="21"/>
      <c r="AQ160" s="518"/>
      <c r="AR160" s="518"/>
      <c r="AS160" s="518"/>
      <c r="AT160" s="518"/>
      <c r="AU160" s="518"/>
      <c r="AV160" s="518"/>
      <c r="AW160" s="518"/>
      <c r="AX160" s="518"/>
      <c r="AZ160" s="21"/>
      <c r="BA160" s="21"/>
      <c r="BB160" s="21"/>
      <c r="BC160" s="21"/>
      <c r="BD160" s="21"/>
      <c r="BE160" s="21"/>
      <c r="BF160" s="21"/>
      <c r="BG160" s="21"/>
      <c r="BH160" s="21"/>
      <c r="BI160" s="21"/>
      <c r="BJ160" s="21"/>
      <c r="BK160" s="21"/>
      <c r="BL160" s="9"/>
      <c r="BM160" s="9"/>
      <c r="BN160" s="9"/>
      <c r="BO160" s="9"/>
      <c r="BP160" s="9"/>
      <c r="BQ160" s="9"/>
      <c r="BR160" s="9"/>
      <c r="BS160" s="9"/>
      <c r="BT160" s="9"/>
      <c r="BU160" s="9"/>
      <c r="BV160" s="9"/>
      <c r="BW160" s="9"/>
      <c r="BX160" s="9"/>
      <c r="BY160" s="9"/>
      <c r="BZ160" s="9"/>
      <c r="CA160" s="9"/>
      <c r="CB160" s="9"/>
      <c r="CC160" s="9"/>
      <c r="CM160" s="9"/>
      <c r="CN160" s="9"/>
      <c r="CO160" s="9"/>
      <c r="CP160" s="9"/>
      <c r="CQ160" s="9"/>
      <c r="CR160" s="9"/>
      <c r="CS160" s="9"/>
      <c r="CT160" s="9"/>
      <c r="CU160" s="9"/>
      <c r="CV160" s="9"/>
    </row>
    <row r="161" spans="1:100" ht="10.5" customHeight="1" x14ac:dyDescent="0.2">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518"/>
      <c r="AH161" s="21"/>
      <c r="AI161" s="21"/>
      <c r="AJ161" s="21"/>
      <c r="AK161" s="21"/>
      <c r="AL161" s="21"/>
      <c r="AM161" s="21"/>
      <c r="AN161" s="21"/>
      <c r="AO161" s="21"/>
      <c r="AP161" s="21"/>
      <c r="AQ161" s="518"/>
      <c r="AR161" s="518"/>
      <c r="AS161" s="518"/>
      <c r="AT161" s="518"/>
      <c r="AU161" s="518"/>
      <c r="AV161" s="518"/>
      <c r="AW161" s="518"/>
      <c r="AX161" s="518"/>
      <c r="AZ161" s="21"/>
      <c r="BA161" s="21"/>
      <c r="BB161" s="21"/>
      <c r="BC161" s="21"/>
      <c r="BD161" s="21"/>
      <c r="BE161" s="21"/>
      <c r="BF161" s="21"/>
      <c r="BG161" s="21"/>
      <c r="BH161" s="21"/>
      <c r="BI161" s="21"/>
      <c r="BJ161" s="21"/>
      <c r="BK161" s="21"/>
      <c r="BL161" s="9"/>
      <c r="BM161" s="9"/>
      <c r="BN161" s="9"/>
      <c r="BO161" s="9"/>
      <c r="BP161" s="9"/>
      <c r="BQ161" s="9"/>
      <c r="BR161" s="9"/>
      <c r="BS161" s="9"/>
      <c r="BT161" s="9"/>
      <c r="BU161" s="9"/>
      <c r="BV161" s="9"/>
      <c r="BW161" s="9"/>
      <c r="BX161" s="9"/>
      <c r="BY161" s="9"/>
      <c r="BZ161" s="9"/>
      <c r="CA161" s="9"/>
      <c r="CB161" s="9"/>
      <c r="CC161" s="9"/>
      <c r="CM161" s="9"/>
      <c r="CN161" s="9"/>
      <c r="CO161" s="9"/>
      <c r="CP161" s="9"/>
      <c r="CQ161" s="9"/>
      <c r="CR161" s="9"/>
      <c r="CS161" s="9"/>
      <c r="CT161" s="9"/>
      <c r="CU161" s="9"/>
      <c r="CV161" s="9"/>
    </row>
    <row r="162" spans="1:100" ht="10.5" customHeight="1" x14ac:dyDescent="0.2">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518"/>
      <c r="AH162" s="21"/>
      <c r="AI162" s="21"/>
      <c r="AJ162" s="21"/>
      <c r="AK162" s="21"/>
      <c r="AL162" s="21"/>
      <c r="AM162" s="21"/>
      <c r="AN162" s="21"/>
      <c r="AO162" s="21"/>
      <c r="AP162" s="21"/>
      <c r="AQ162" s="518"/>
      <c r="AR162" s="518"/>
      <c r="AS162" s="518"/>
      <c r="AT162" s="518"/>
      <c r="AU162" s="518"/>
      <c r="AV162" s="518"/>
      <c r="AW162" s="518"/>
      <c r="AX162" s="518"/>
      <c r="AZ162" s="21"/>
      <c r="BA162" s="21"/>
      <c r="BB162" s="21"/>
      <c r="BC162" s="21"/>
      <c r="BD162" s="21"/>
      <c r="BE162" s="21"/>
      <c r="BF162" s="21"/>
      <c r="BG162" s="21"/>
      <c r="BH162" s="21"/>
      <c r="BI162" s="21"/>
      <c r="BJ162" s="21"/>
      <c r="BK162" s="21"/>
      <c r="BL162" s="9"/>
      <c r="BM162" s="9"/>
      <c r="BN162" s="9"/>
      <c r="BO162" s="9"/>
      <c r="BP162" s="9"/>
      <c r="BQ162" s="9"/>
      <c r="BR162" s="9"/>
      <c r="BS162" s="9"/>
      <c r="BT162" s="9"/>
      <c r="BU162" s="9"/>
      <c r="BV162" s="9"/>
      <c r="BW162" s="9"/>
      <c r="BX162" s="9"/>
      <c r="BY162" s="9"/>
      <c r="BZ162" s="9"/>
      <c r="CA162" s="9"/>
      <c r="CB162" s="9"/>
      <c r="CC162" s="9"/>
      <c r="CM162" s="9"/>
      <c r="CN162" s="9"/>
      <c r="CO162" s="9"/>
      <c r="CP162" s="9"/>
      <c r="CQ162" s="9"/>
      <c r="CR162" s="9"/>
      <c r="CS162" s="9"/>
      <c r="CT162" s="9"/>
      <c r="CU162" s="9"/>
      <c r="CV162" s="9"/>
    </row>
    <row r="163" spans="1:100" s="56" customFormat="1" ht="5.25" customHeight="1" x14ac:dyDescent="0.2">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23"/>
      <c r="AH163" s="55"/>
      <c r="AI163" s="55"/>
      <c r="AJ163" s="55"/>
      <c r="AK163" s="55"/>
      <c r="AL163" s="55"/>
      <c r="AM163" s="55"/>
      <c r="AN163" s="55"/>
      <c r="AO163" s="55"/>
      <c r="AP163" s="55"/>
      <c r="AQ163" s="523"/>
      <c r="AR163" s="523"/>
      <c r="AS163" s="523"/>
      <c r="AT163" s="523"/>
      <c r="AU163" s="523"/>
      <c r="AV163" s="523"/>
      <c r="AW163" s="523"/>
      <c r="AX163" s="523"/>
      <c r="AY163" s="305"/>
      <c r="AZ163" s="55"/>
      <c r="BA163" s="55"/>
      <c r="BB163" s="55"/>
      <c r="BC163" s="55"/>
      <c r="BD163" s="55"/>
      <c r="BE163" s="55"/>
      <c r="BF163" s="55"/>
      <c r="BG163" s="55"/>
      <c r="BH163" s="55"/>
      <c r="BI163" s="55"/>
      <c r="BJ163" s="55"/>
      <c r="BK163" s="55"/>
    </row>
    <row r="164" spans="1:100" ht="15" x14ac:dyDescent="0.2">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518"/>
      <c r="AH164" s="21"/>
      <c r="AI164" s="21"/>
      <c r="AJ164" s="21"/>
      <c r="AK164" s="21"/>
      <c r="AL164" s="21"/>
      <c r="AM164" s="21"/>
      <c r="AN164" s="21"/>
      <c r="AO164" s="21"/>
      <c r="AP164" s="21"/>
      <c r="AQ164" s="518"/>
      <c r="AR164" s="518"/>
      <c r="AS164" s="518"/>
      <c r="AT164" s="518"/>
      <c r="AU164" s="518"/>
      <c r="AV164" s="518"/>
      <c r="AW164" s="518"/>
      <c r="AX164" s="518"/>
      <c r="AZ164" s="21"/>
      <c r="BA164" s="21"/>
      <c r="BB164" s="21"/>
      <c r="BC164" s="21"/>
      <c r="BD164" s="21"/>
      <c r="BE164" s="21"/>
      <c r="BF164" s="21"/>
      <c r="BG164" s="21"/>
      <c r="BH164" s="21"/>
      <c r="BI164" s="21"/>
      <c r="BJ164" s="21"/>
      <c r="BK164" s="21"/>
      <c r="BL164" s="9"/>
      <c r="BM164" s="9"/>
      <c r="BN164" s="9"/>
      <c r="BO164" s="9"/>
      <c r="BP164" s="9"/>
      <c r="BQ164" s="9"/>
      <c r="BR164" s="9"/>
      <c r="BS164" s="9"/>
      <c r="BT164" s="9"/>
      <c r="BU164" s="9"/>
      <c r="BV164" s="9"/>
      <c r="BW164" s="9"/>
      <c r="BX164" s="9"/>
      <c r="BY164" s="9"/>
      <c r="BZ164" s="9"/>
      <c r="CA164" s="9"/>
      <c r="CB164" s="9"/>
      <c r="CC164" s="9"/>
      <c r="CM164" s="9"/>
      <c r="CN164" s="9"/>
      <c r="CO164" s="9"/>
      <c r="CP164" s="9"/>
      <c r="CQ164" s="9"/>
      <c r="CR164" s="9"/>
      <c r="CS164" s="9"/>
      <c r="CT164" s="9"/>
      <c r="CU164" s="9"/>
      <c r="CV164" s="9"/>
    </row>
    <row r="165" spans="1:100" ht="15" x14ac:dyDescent="0.2">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1034" t="s">
        <v>176</v>
      </c>
      <c r="Z165" s="1034"/>
      <c r="AA165" s="1034"/>
      <c r="AB165" s="1034"/>
      <c r="AC165" s="1034"/>
      <c r="AD165" s="1034"/>
      <c r="AE165" s="1034"/>
      <c r="AF165" s="1034"/>
      <c r="AG165" s="1034"/>
      <c r="AH165" s="1034"/>
      <c r="AI165" s="1034"/>
      <c r="AJ165" s="1034"/>
      <c r="AK165" s="1034"/>
      <c r="AL165" s="1034"/>
      <c r="AM165" s="1034"/>
      <c r="AN165" s="1034"/>
      <c r="AO165" s="1034"/>
      <c r="AP165" s="1034"/>
      <c r="AQ165" s="1034"/>
      <c r="AR165" s="1034"/>
      <c r="AS165" s="1034"/>
      <c r="AT165" s="1034"/>
      <c r="AU165" s="1034"/>
      <c r="AV165" s="1034"/>
      <c r="AW165" s="1034"/>
      <c r="AX165" s="1034"/>
      <c r="AY165" s="1034"/>
      <c r="AZ165" s="1034"/>
      <c r="BA165" s="1034"/>
      <c r="BB165" s="1034"/>
      <c r="BC165" s="1034"/>
      <c r="BD165" s="1034"/>
      <c r="BE165" s="1034"/>
      <c r="BF165" s="1034"/>
      <c r="BG165" s="1034"/>
      <c r="BH165" s="1034"/>
      <c r="BI165" s="1034"/>
      <c r="BJ165" s="1034"/>
      <c r="BK165" s="1034"/>
      <c r="BL165" s="1034"/>
      <c r="BM165" s="1034"/>
      <c r="BN165" s="1034"/>
      <c r="BO165" s="9"/>
      <c r="BP165" s="9"/>
      <c r="BQ165" s="9"/>
      <c r="BR165" s="9"/>
      <c r="BS165" s="9"/>
      <c r="BT165" s="9"/>
      <c r="BU165" s="9"/>
      <c r="BV165" s="9"/>
      <c r="BW165" s="9"/>
      <c r="BX165" s="9"/>
      <c r="BY165" s="9"/>
      <c r="BZ165" s="9"/>
      <c r="CA165" s="9"/>
      <c r="CB165" s="9"/>
      <c r="CC165" s="9"/>
      <c r="CM165" s="9"/>
      <c r="CN165" s="9"/>
      <c r="CO165" s="9"/>
      <c r="CP165" s="9"/>
      <c r="CQ165" s="9"/>
      <c r="CR165" s="9"/>
      <c r="CS165" s="9"/>
      <c r="CT165" s="9"/>
      <c r="CU165" s="9"/>
      <c r="CV165" s="9"/>
    </row>
    <row r="166" spans="1:100" ht="15" x14ac:dyDescent="0.2">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518"/>
      <c r="AH166" s="21"/>
      <c r="AI166" s="21"/>
      <c r="AJ166" s="21"/>
      <c r="AK166" s="21"/>
      <c r="AL166" s="21"/>
      <c r="AM166" s="21"/>
      <c r="AN166" s="21"/>
      <c r="AO166" s="21"/>
      <c r="AP166" s="21"/>
      <c r="AQ166" s="518"/>
      <c r="AR166" s="518"/>
      <c r="AS166" s="538"/>
      <c r="AT166" s="538"/>
      <c r="AU166" s="538"/>
      <c r="AV166" s="538"/>
      <c r="AW166" s="451"/>
      <c r="AX166" s="451"/>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M166" s="9"/>
      <c r="CN166" s="9"/>
      <c r="CO166" s="9"/>
      <c r="CP166" s="9"/>
      <c r="CQ166" s="9"/>
      <c r="CR166" s="9"/>
      <c r="CS166" s="9"/>
      <c r="CT166" s="9"/>
      <c r="CU166" s="9"/>
      <c r="CV166" s="9"/>
    </row>
    <row r="167" spans="1:100" ht="5.25" customHeight="1" x14ac:dyDescent="0.2">
      <c r="A167" s="56"/>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23"/>
      <c r="AH167" s="55"/>
      <c r="AI167" s="55"/>
      <c r="AJ167" s="55"/>
      <c r="AK167" s="55"/>
      <c r="AL167" s="55"/>
      <c r="AM167" s="55"/>
      <c r="AN167" s="55"/>
      <c r="AO167" s="55"/>
      <c r="AP167" s="55"/>
      <c r="AQ167" s="523"/>
      <c r="AR167" s="523"/>
      <c r="AS167" s="542"/>
      <c r="AT167" s="542"/>
      <c r="AU167" s="542"/>
      <c r="AV167" s="542"/>
      <c r="AW167" s="543"/>
      <c r="AX167" s="543"/>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M167" s="9"/>
      <c r="CN167" s="9"/>
      <c r="CO167" s="9"/>
      <c r="CP167" s="9"/>
      <c r="CQ167" s="9"/>
      <c r="CR167" s="9"/>
      <c r="CS167" s="9"/>
      <c r="CT167" s="9"/>
      <c r="CU167" s="9"/>
      <c r="CV167" s="9"/>
    </row>
    <row r="168" spans="1:100" ht="12.75" customHeight="1" x14ac:dyDescent="0.2">
      <c r="A168" s="56"/>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442"/>
      <c r="AE168" s="442"/>
      <c r="AF168" s="442"/>
      <c r="AG168" s="532"/>
      <c r="AH168" s="442"/>
      <c r="AI168" s="442"/>
      <c r="AJ168" s="442"/>
      <c r="AK168" s="442"/>
      <c r="AL168" s="442"/>
      <c r="AM168" s="442"/>
      <c r="AN168" s="442"/>
      <c r="AO168" s="442"/>
      <c r="AP168" s="442"/>
      <c r="AQ168" s="532"/>
      <c r="AR168" s="480"/>
      <c r="AS168" s="451"/>
      <c r="AT168" s="451"/>
      <c r="AU168" s="451"/>
      <c r="AV168" s="451"/>
      <c r="AW168" s="451"/>
      <c r="AX168" s="451"/>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I168" s="56"/>
    </row>
    <row r="169" spans="1:100" s="33" customFormat="1" ht="25.5" x14ac:dyDescent="0.2">
      <c r="A169" s="390"/>
      <c r="C169" s="1448" t="s">
        <v>407</v>
      </c>
      <c r="D169" s="1449"/>
      <c r="E169" s="1449"/>
      <c r="F169" s="1449"/>
      <c r="G169" s="1449"/>
      <c r="H169" s="1449"/>
      <c r="I169" s="1449"/>
      <c r="J169" s="1449"/>
      <c r="K169" s="1449"/>
      <c r="L169" s="1449"/>
      <c r="M169" s="1449"/>
      <c r="N169" s="1449"/>
      <c r="O169" s="1449"/>
      <c r="P169" s="1449"/>
      <c r="Q169" s="1449"/>
      <c r="R169" s="1449"/>
      <c r="S169" s="1449"/>
      <c r="T169" s="1449"/>
      <c r="U169" s="1449"/>
      <c r="V169" s="1449"/>
      <c r="W169" s="1449"/>
      <c r="X169" s="1449"/>
      <c r="Y169" s="1449"/>
      <c r="Z169" s="1449"/>
      <c r="AA169" s="1449"/>
      <c r="AB169" s="1450"/>
      <c r="AC169" s="547"/>
      <c r="AD169" s="1451" t="s">
        <v>400</v>
      </c>
      <c r="AE169" s="1452"/>
      <c r="AF169" s="1452"/>
      <c r="AG169" s="1452"/>
      <c r="AH169" s="1452"/>
      <c r="AI169" s="1452"/>
      <c r="AJ169" s="1452"/>
      <c r="AK169" s="1452"/>
      <c r="AL169" s="1452"/>
      <c r="AM169" s="1452"/>
      <c r="AN169" s="1452"/>
      <c r="AO169" s="1452"/>
      <c r="AP169" s="1452"/>
      <c r="AQ169" s="1453"/>
      <c r="AS169" s="1425" t="s">
        <v>327</v>
      </c>
      <c r="AT169" s="1426"/>
      <c r="AU169" s="1426"/>
      <c r="AV169" s="1426"/>
      <c r="AW169" s="1426"/>
      <c r="AX169" s="1426"/>
      <c r="AY169" s="1426"/>
      <c r="AZ169" s="1426"/>
      <c r="BA169" s="1426"/>
      <c r="BB169" s="1426"/>
      <c r="BC169" s="1426"/>
      <c r="BD169" s="1426"/>
      <c r="BE169" s="1426"/>
      <c r="BF169" s="1426"/>
      <c r="BG169" s="1426"/>
      <c r="BH169" s="1426"/>
      <c r="BI169" s="1426"/>
      <c r="BJ169" s="1426"/>
      <c r="BK169" s="1426"/>
      <c r="BL169" s="1426"/>
      <c r="BM169" s="1426"/>
      <c r="BN169" s="1426"/>
      <c r="BO169" s="1426"/>
      <c r="BP169" s="1426"/>
      <c r="BQ169" s="1426"/>
      <c r="BR169" s="1426"/>
      <c r="BS169" s="1426"/>
      <c r="BT169" s="1426"/>
      <c r="BU169" s="1426"/>
      <c r="BV169" s="1426"/>
      <c r="BW169" s="1426"/>
      <c r="BX169" s="1426"/>
      <c r="BY169" s="1426"/>
      <c r="BZ169" s="1426"/>
      <c r="CA169" s="1426"/>
      <c r="CB169" s="1426"/>
      <c r="CC169" s="1427"/>
      <c r="CI169" s="390"/>
      <c r="CM169" s="34"/>
      <c r="CN169" s="34"/>
      <c r="CO169" s="34"/>
      <c r="CP169" s="34"/>
      <c r="CQ169" s="34"/>
      <c r="CR169" s="34"/>
      <c r="CS169" s="34"/>
      <c r="CT169" s="34"/>
      <c r="CU169" s="34"/>
      <c r="CV169" s="34"/>
    </row>
    <row r="170" spans="1:100" s="33" customFormat="1" ht="4.5" customHeight="1" x14ac:dyDescent="0.2">
      <c r="A170" s="390"/>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D170" s="58"/>
      <c r="AE170" s="59"/>
      <c r="AF170" s="59"/>
      <c r="AG170" s="59"/>
      <c r="AH170" s="59"/>
      <c r="AI170" s="59"/>
      <c r="AJ170" s="59"/>
      <c r="AK170" s="59"/>
      <c r="AL170" s="59"/>
      <c r="AM170" s="59"/>
      <c r="AN170" s="59"/>
      <c r="AO170" s="59"/>
      <c r="AP170" s="59"/>
      <c r="AQ170" s="59"/>
      <c r="AR170" s="188"/>
      <c r="AS170" s="60"/>
      <c r="AT170" s="60"/>
      <c r="AU170" s="60"/>
      <c r="AV170" s="60"/>
      <c r="AW170" s="60"/>
      <c r="AX170" s="60"/>
      <c r="AY170" s="548"/>
      <c r="AZ170" s="60"/>
      <c r="BA170" s="60"/>
      <c r="BB170" s="60"/>
      <c r="BC170" s="60"/>
      <c r="BD170" s="60"/>
      <c r="BE170" s="60"/>
      <c r="BF170" s="60"/>
      <c r="BG170" s="60"/>
      <c r="BH170" s="60"/>
      <c r="BI170" s="60"/>
      <c r="BJ170" s="60"/>
      <c r="BK170" s="60"/>
      <c r="BL170" s="60"/>
      <c r="BM170" s="60"/>
      <c r="BN170" s="60"/>
      <c r="BO170" s="60"/>
      <c r="BP170" s="60"/>
      <c r="BQ170" s="60"/>
      <c r="BR170" s="60"/>
      <c r="BS170" s="60"/>
      <c r="BT170" s="60"/>
      <c r="BU170" s="60"/>
      <c r="BV170" s="60"/>
      <c r="BW170" s="60"/>
      <c r="BX170" s="60"/>
      <c r="BY170" s="60"/>
      <c r="BZ170" s="60"/>
      <c r="CA170" s="60"/>
      <c r="CB170" s="60"/>
      <c r="CC170" s="60"/>
      <c r="CI170" s="390"/>
    </row>
    <row r="171" spans="1:100" s="63" customFormat="1" ht="15.75" x14ac:dyDescent="0.25">
      <c r="A171" s="61"/>
      <c r="D171" s="63" t="s">
        <v>104</v>
      </c>
      <c r="X171" s="63" t="s">
        <v>105</v>
      </c>
      <c r="AS171" s="63" t="s">
        <v>125</v>
      </c>
      <c r="AY171" s="548"/>
      <c r="BL171" s="63" t="s">
        <v>127</v>
      </c>
      <c r="CI171" s="61"/>
      <c r="CM171" s="62"/>
      <c r="CN171" s="62"/>
      <c r="CO171" s="62"/>
      <c r="CP171" s="62"/>
      <c r="CQ171" s="62"/>
      <c r="CR171" s="62"/>
      <c r="CS171" s="62"/>
      <c r="CT171" s="62"/>
      <c r="CU171" s="62"/>
      <c r="CV171" s="62"/>
    </row>
    <row r="172" spans="1:100" s="66" customFormat="1" ht="6.75" customHeight="1" x14ac:dyDescent="0.2">
      <c r="A172" s="64"/>
      <c r="J172" s="443"/>
      <c r="K172" s="443"/>
      <c r="L172" s="443"/>
      <c r="M172" s="443"/>
      <c r="N172" s="443"/>
      <c r="O172" s="443"/>
      <c r="P172" s="443"/>
      <c r="Q172" s="443"/>
      <c r="R172" s="443"/>
      <c r="S172" s="443"/>
      <c r="T172" s="443"/>
      <c r="U172" s="443"/>
      <c r="V172" s="443"/>
      <c r="X172" s="443"/>
      <c r="Y172" s="443"/>
      <c r="Z172" s="443"/>
      <c r="AA172" s="443"/>
      <c r="AB172" s="443"/>
      <c r="AC172" s="443"/>
      <c r="AD172" s="443"/>
      <c r="AE172" s="443"/>
      <c r="AF172" s="443"/>
      <c r="AG172" s="443"/>
      <c r="AH172" s="443"/>
      <c r="AI172" s="443"/>
      <c r="AJ172" s="443"/>
      <c r="AK172" s="443"/>
      <c r="AL172" s="443"/>
      <c r="AM172" s="443"/>
      <c r="AN172" s="443"/>
      <c r="AO172" s="443"/>
      <c r="AP172" s="443"/>
      <c r="AQ172" s="443"/>
      <c r="AS172" s="446"/>
      <c r="AT172" s="446"/>
      <c r="AU172" s="446"/>
      <c r="AV172" s="446"/>
      <c r="AW172" s="67"/>
      <c r="AX172" s="67"/>
      <c r="AY172" s="548"/>
      <c r="AZ172" s="67"/>
      <c r="BA172" s="67"/>
      <c r="BB172" s="443"/>
      <c r="BC172" s="443"/>
      <c r="BD172" s="443"/>
      <c r="BE172" s="443"/>
      <c r="BF172" s="443"/>
      <c r="BG172" s="443"/>
      <c r="BH172" s="443"/>
      <c r="BI172" s="443"/>
      <c r="BJ172" s="443"/>
      <c r="BK172" s="443"/>
      <c r="BL172" s="443"/>
      <c r="BM172" s="443"/>
      <c r="BN172" s="443"/>
      <c r="BO172" s="443"/>
      <c r="BP172" s="443"/>
      <c r="BQ172" s="443"/>
      <c r="BR172" s="443"/>
      <c r="BS172" s="443"/>
      <c r="BT172" s="443"/>
      <c r="BU172" s="443"/>
      <c r="BV172" s="443"/>
      <c r="BW172" s="443"/>
      <c r="BX172" s="443"/>
      <c r="BY172" s="443"/>
      <c r="BZ172" s="443"/>
      <c r="CA172" s="443"/>
      <c r="CB172" s="443"/>
      <c r="CC172" s="443"/>
      <c r="CI172" s="64"/>
      <c r="CM172" s="65"/>
      <c r="CN172" s="65"/>
      <c r="CO172" s="65"/>
      <c r="CP172" s="65"/>
      <c r="CQ172" s="65"/>
      <c r="CR172" s="65"/>
      <c r="CS172" s="65"/>
      <c r="CT172" s="65"/>
      <c r="CU172" s="65"/>
      <c r="CV172" s="65"/>
    </row>
    <row r="173" spans="1:100" s="66" customFormat="1" ht="20.25" x14ac:dyDescent="0.3">
      <c r="A173" s="64"/>
      <c r="C173" s="1341" t="s">
        <v>50</v>
      </c>
      <c r="D173" s="1341"/>
      <c r="E173" s="1341"/>
      <c r="F173" s="1341"/>
      <c r="G173" s="1341"/>
      <c r="H173" s="1341"/>
      <c r="I173" s="1341"/>
      <c r="J173" s="1546">
        <f>+S8</f>
        <v>0</v>
      </c>
      <c r="K173" s="1546"/>
      <c r="L173" s="1546"/>
      <c r="M173" s="1546"/>
      <c r="N173" s="1546"/>
      <c r="O173" s="1546"/>
      <c r="P173" s="1546"/>
      <c r="Q173" s="1546"/>
      <c r="R173" s="1546"/>
      <c r="S173" s="1546"/>
      <c r="T173" s="1546"/>
      <c r="U173" s="1546"/>
      <c r="V173" s="1546"/>
      <c r="W173" s="444"/>
      <c r="X173" s="876" t="s">
        <v>123</v>
      </c>
      <c r="Y173" s="877"/>
      <c r="Z173" s="877"/>
      <c r="AA173" s="877"/>
      <c r="AB173" s="877"/>
      <c r="AC173" s="877"/>
      <c r="AD173" s="877"/>
      <c r="AE173" s="877"/>
      <c r="AF173" s="878"/>
      <c r="AG173" s="1556" t="str">
        <f>+S24</f>
        <v>0000/000</v>
      </c>
      <c r="AH173" s="1557"/>
      <c r="AI173" s="1557"/>
      <c r="AJ173" s="1557"/>
      <c r="AK173" s="1557"/>
      <c r="AL173" s="1557"/>
      <c r="AM173" s="883" t="s">
        <v>57</v>
      </c>
      <c r="AN173" s="884"/>
      <c r="AO173" s="884"/>
      <c r="AP173" s="884"/>
      <c r="AQ173" s="885"/>
      <c r="AR173" s="444"/>
      <c r="AS173" s="1522" t="s">
        <v>130</v>
      </c>
      <c r="AT173" s="1523"/>
      <c r="AU173" s="1523"/>
      <c r="AV173" s="1523"/>
      <c r="AW173" s="1523"/>
      <c r="AX173" s="1523"/>
      <c r="AY173" s="1523"/>
      <c r="AZ173" s="1523"/>
      <c r="BA173" s="1524"/>
      <c r="BB173" s="864">
        <f>+S54</f>
        <v>0</v>
      </c>
      <c r="BC173" s="865"/>
      <c r="BD173" s="865"/>
      <c r="BE173" s="865"/>
      <c r="BF173" s="865"/>
      <c r="BG173" s="865"/>
      <c r="BH173" s="865"/>
      <c r="BI173" s="865"/>
      <c r="BJ173" s="865"/>
      <c r="BK173" s="865"/>
      <c r="BL173" s="865"/>
      <c r="BM173" s="865"/>
      <c r="BN173" s="865"/>
      <c r="BO173" s="865"/>
      <c r="BP173" s="865"/>
      <c r="BQ173" s="865"/>
      <c r="BR173" s="865"/>
      <c r="BS173" s="865"/>
      <c r="BT173" s="865"/>
      <c r="BU173" s="865"/>
      <c r="BV173" s="865"/>
      <c r="BW173" s="865"/>
      <c r="BX173" s="865"/>
      <c r="BY173" s="865"/>
      <c r="BZ173" s="865"/>
      <c r="CA173" s="865"/>
      <c r="CB173" s="865"/>
      <c r="CC173" s="866"/>
      <c r="CD173" s="445"/>
      <c r="CI173" s="64"/>
      <c r="CM173" s="65"/>
      <c r="CN173" s="65"/>
      <c r="CO173" s="65"/>
      <c r="CP173" s="65"/>
      <c r="CQ173" s="65"/>
      <c r="CR173" s="65"/>
      <c r="CS173" s="65"/>
      <c r="CT173" s="65"/>
      <c r="CU173" s="65"/>
      <c r="CV173" s="65"/>
    </row>
    <row r="174" spans="1:100" s="66" customFormat="1" ht="6.75" customHeight="1" x14ac:dyDescent="0.2">
      <c r="A174" s="64"/>
      <c r="B174" s="67"/>
      <c r="C174" s="67"/>
      <c r="D174" s="67"/>
      <c r="E174" s="67"/>
      <c r="F174" s="67"/>
      <c r="G174" s="67"/>
      <c r="H174" s="67"/>
      <c r="I174" s="67"/>
      <c r="J174" s="1432"/>
      <c r="K174" s="1432"/>
      <c r="L174" s="1432"/>
      <c r="M174" s="1432"/>
      <c r="N174" s="1432"/>
      <c r="O174" s="1432"/>
      <c r="P174" s="1432"/>
      <c r="Q174" s="1432"/>
      <c r="R174" s="1432"/>
      <c r="S174" s="1432"/>
      <c r="T174" s="1432"/>
      <c r="U174" s="1432"/>
      <c r="V174" s="1432"/>
      <c r="W174" s="67"/>
      <c r="X174" s="67"/>
      <c r="Y174" s="67"/>
      <c r="Z174" s="67"/>
      <c r="AA174" s="67"/>
      <c r="AB174" s="67"/>
      <c r="AC174" s="67"/>
      <c r="AD174" s="67"/>
      <c r="AE174" s="67"/>
      <c r="AF174" s="67"/>
      <c r="AG174" s="446"/>
      <c r="AH174" s="446"/>
      <c r="AI174" s="446"/>
      <c r="AJ174" s="446"/>
      <c r="AK174" s="446"/>
      <c r="AL174" s="446"/>
      <c r="AM174" s="446"/>
      <c r="AN174" s="446"/>
      <c r="AO174" s="446"/>
      <c r="AP174" s="446"/>
      <c r="AQ174" s="446"/>
      <c r="AR174" s="67"/>
      <c r="AS174" s="1432"/>
      <c r="AT174" s="1432"/>
      <c r="AU174" s="1432"/>
      <c r="AV174" s="1432"/>
      <c r="AW174" s="1432"/>
      <c r="AX174" s="1432"/>
      <c r="AY174" s="1432"/>
      <c r="AZ174" s="1432"/>
      <c r="BA174" s="1432"/>
      <c r="BB174" s="67"/>
      <c r="BC174" s="446"/>
      <c r="BD174" s="446"/>
      <c r="BE174" s="446"/>
      <c r="BF174" s="446"/>
      <c r="BG174" s="67"/>
      <c r="BH174" s="67"/>
      <c r="BI174" s="67"/>
      <c r="BJ174" s="67"/>
      <c r="CD174" s="67"/>
      <c r="CI174" s="64"/>
      <c r="CM174" s="65"/>
      <c r="CN174" s="65"/>
      <c r="CO174" s="65"/>
      <c r="CP174" s="65"/>
      <c r="CQ174" s="65"/>
      <c r="CR174" s="65"/>
      <c r="CS174" s="65"/>
      <c r="CT174" s="65"/>
      <c r="CU174" s="65"/>
      <c r="CV174" s="65"/>
    </row>
    <row r="175" spans="1:100" s="66" customFormat="1" ht="23.25" x14ac:dyDescent="0.3">
      <c r="A175" s="64"/>
      <c r="C175" s="1341" t="s">
        <v>121</v>
      </c>
      <c r="D175" s="1341"/>
      <c r="E175" s="1341"/>
      <c r="F175" s="1341"/>
      <c r="G175" s="1341"/>
      <c r="H175" s="1341"/>
      <c r="I175" s="1341"/>
      <c r="J175" s="1433">
        <f>+S10</f>
        <v>0</v>
      </c>
      <c r="K175" s="1433"/>
      <c r="L175" s="1433"/>
      <c r="M175" s="1433"/>
      <c r="N175" s="1528" t="s">
        <v>415</v>
      </c>
      <c r="O175" s="1529"/>
      <c r="P175" s="1431">
        <f>+S12</f>
        <v>0</v>
      </c>
      <c r="Q175" s="1431"/>
      <c r="R175" s="1431"/>
      <c r="S175" s="1431"/>
      <c r="T175" s="1431"/>
      <c r="U175" s="1431"/>
      <c r="V175" s="1431"/>
      <c r="W175" s="67"/>
      <c r="X175" s="918" t="s">
        <v>325</v>
      </c>
      <c r="Y175" s="919"/>
      <c r="Z175" s="919"/>
      <c r="AA175" s="919"/>
      <c r="AB175" s="919"/>
      <c r="AC175" s="919"/>
      <c r="AD175" s="919"/>
      <c r="AE175" s="919"/>
      <c r="AF175" s="920"/>
      <c r="AG175" s="861"/>
      <c r="AH175" s="862"/>
      <c r="AI175" s="862"/>
      <c r="AJ175" s="862"/>
      <c r="AK175" s="862"/>
      <c r="AL175" s="862"/>
      <c r="AM175" s="1434"/>
      <c r="AN175" s="884"/>
      <c r="AO175" s="884"/>
      <c r="AP175" s="884"/>
      <c r="AQ175" s="885"/>
      <c r="AR175" s="67"/>
      <c r="AS175" s="1522" t="s">
        <v>126</v>
      </c>
      <c r="AT175" s="1523"/>
      <c r="AU175" s="1523"/>
      <c r="AV175" s="1523"/>
      <c r="AW175" s="1523"/>
      <c r="AX175" s="1523"/>
      <c r="AY175" s="1523"/>
      <c r="AZ175" s="1523"/>
      <c r="BA175" s="1524"/>
      <c r="BB175" s="1525">
        <f>+S52</f>
        <v>0</v>
      </c>
      <c r="BC175" s="1526"/>
      <c r="BD175" s="1526"/>
      <c r="BE175" s="1526"/>
      <c r="BF175" s="1527"/>
      <c r="BG175" s="1519">
        <v>96</v>
      </c>
      <c r="BH175" s="1520"/>
      <c r="BI175" s="1520"/>
      <c r="BJ175" s="1521"/>
      <c r="BL175" s="1382" t="s">
        <v>189</v>
      </c>
      <c r="BM175" s="1383"/>
      <c r="BN175" s="1383"/>
      <c r="BO175" s="1383"/>
      <c r="BP175" s="1383"/>
      <c r="BQ175" s="1383"/>
      <c r="BR175" s="1383"/>
      <c r="BS175" s="1355" t="str">
        <f>IF(LEN(N101)=0,"",N101)</f>
        <v/>
      </c>
      <c r="BT175" s="1355"/>
      <c r="BU175" s="1355"/>
      <c r="BV175" s="1356"/>
      <c r="BW175" s="916" t="s">
        <v>109</v>
      </c>
      <c r="BX175" s="916"/>
      <c r="BY175" s="916"/>
      <c r="BZ175" s="916"/>
      <c r="CA175" s="910" t="str">
        <f>IF(LEN(W101)=0,"",W101)</f>
        <v/>
      </c>
      <c r="CB175" s="911"/>
      <c r="CC175" s="912"/>
      <c r="CI175" s="64"/>
      <c r="CM175" s="65"/>
      <c r="CN175" s="65"/>
      <c r="CO175" s="65"/>
      <c r="CP175" s="65"/>
      <c r="CQ175" s="65"/>
      <c r="CR175" s="65"/>
      <c r="CS175" s="65"/>
      <c r="CT175" s="65"/>
      <c r="CU175" s="65"/>
      <c r="CV175" s="65"/>
    </row>
    <row r="176" spans="1:100" s="66" customFormat="1" ht="6.75" customHeight="1" x14ac:dyDescent="0.2">
      <c r="A176" s="64"/>
      <c r="C176" s="67"/>
      <c r="D176" s="67"/>
      <c r="E176" s="67"/>
      <c r="F176" s="67"/>
      <c r="G176" s="67"/>
      <c r="H176" s="67"/>
      <c r="I176" s="67"/>
      <c r="J176" s="1432"/>
      <c r="K176" s="1432"/>
      <c r="L176" s="1432"/>
      <c r="M176" s="1432"/>
      <c r="N176" s="1432"/>
      <c r="O176" s="1432"/>
      <c r="P176" s="1432"/>
      <c r="Q176" s="1432"/>
      <c r="R176" s="1432"/>
      <c r="S176" s="1432"/>
      <c r="T176" s="1432"/>
      <c r="U176" s="1432"/>
      <c r="V176" s="1432"/>
      <c r="W176" s="67"/>
      <c r="X176" s="67"/>
      <c r="Y176" s="67"/>
      <c r="Z176" s="67"/>
      <c r="AA176" s="67"/>
      <c r="AB176" s="67"/>
      <c r="AC176" s="67"/>
      <c r="AD176" s="67"/>
      <c r="AE176" s="67"/>
      <c r="AF176" s="67"/>
      <c r="AG176" s="1432"/>
      <c r="AH176" s="1432"/>
      <c r="AI176" s="1432"/>
      <c r="AJ176" s="1432"/>
      <c r="AK176" s="1432"/>
      <c r="AL176" s="1432"/>
      <c r="AM176" s="1432"/>
      <c r="AN176" s="1432"/>
      <c r="AO176" s="1432"/>
      <c r="AP176" s="1432"/>
      <c r="AQ176" s="1432"/>
      <c r="AR176" s="67"/>
      <c r="AS176" s="1432"/>
      <c r="AT176" s="1432"/>
      <c r="AU176" s="1432"/>
      <c r="AV176" s="1432"/>
      <c r="AW176" s="1432"/>
      <c r="AX176" s="1432"/>
      <c r="AY176" s="1432"/>
      <c r="AZ176" s="1432"/>
      <c r="BA176" s="1432"/>
      <c r="BB176" s="67"/>
      <c r="BC176" s="67"/>
      <c r="BD176" s="67"/>
      <c r="BE176" s="67"/>
      <c r="BF176" s="67"/>
      <c r="BG176" s="67"/>
      <c r="BH176" s="67"/>
      <c r="BI176" s="67"/>
      <c r="BJ176" s="67"/>
      <c r="BK176" s="67"/>
      <c r="BL176" s="435"/>
      <c r="BM176" s="435"/>
      <c r="BN176" s="435"/>
      <c r="BO176" s="435"/>
      <c r="BP176" s="435"/>
      <c r="BQ176" s="435"/>
      <c r="BR176" s="435"/>
      <c r="BS176" s="397"/>
      <c r="BT176" s="397"/>
      <c r="BU176" s="397"/>
      <c r="BV176" s="397"/>
      <c r="BW176" s="435"/>
      <c r="BX176" s="435"/>
      <c r="BY176" s="435"/>
      <c r="BZ176" s="435"/>
      <c r="CA176" s="397"/>
      <c r="CB176" s="397"/>
      <c r="CC176" s="397"/>
      <c r="CD176" s="67"/>
      <c r="CI176" s="64"/>
      <c r="CM176" s="65"/>
      <c r="CN176" s="65"/>
      <c r="CO176" s="65"/>
      <c r="CP176" s="65"/>
      <c r="CQ176" s="65"/>
      <c r="CR176" s="65"/>
      <c r="CS176" s="65"/>
      <c r="CT176" s="65"/>
      <c r="CU176" s="65"/>
      <c r="CV176" s="65"/>
    </row>
    <row r="177" spans="1:130" s="66" customFormat="1" ht="21" customHeight="1" x14ac:dyDescent="0.3">
      <c r="A177" s="64"/>
      <c r="C177" s="1341" t="s">
        <v>122</v>
      </c>
      <c r="D177" s="1341"/>
      <c r="E177" s="1341"/>
      <c r="F177" s="1341"/>
      <c r="G177" s="1341"/>
      <c r="H177" s="1341"/>
      <c r="I177" s="1341"/>
      <c r="J177" s="874">
        <f>+S16</f>
        <v>0</v>
      </c>
      <c r="K177" s="874"/>
      <c r="L177" s="874"/>
      <c r="M177" s="874"/>
      <c r="N177" s="1558" t="s">
        <v>304</v>
      </c>
      <c r="O177" s="1558"/>
      <c r="P177" s="1431">
        <f>+S14</f>
        <v>0</v>
      </c>
      <c r="Q177" s="1431"/>
      <c r="R177" s="1431"/>
      <c r="S177" s="1431"/>
      <c r="T177" s="1431"/>
      <c r="U177" s="1431"/>
      <c r="V177" s="1431"/>
      <c r="X177" s="605" t="s">
        <v>326</v>
      </c>
      <c r="Y177" s="494"/>
      <c r="Z177" s="494"/>
      <c r="AA177" s="494"/>
      <c r="AB177" s="494"/>
      <c r="AC177" s="494"/>
      <c r="AD177" s="494"/>
      <c r="AE177" s="494"/>
      <c r="AF177" s="495"/>
      <c r="AG177" s="1347">
        <f>+S28</f>
        <v>0</v>
      </c>
      <c r="AH177" s="1348"/>
      <c r="AI177" s="1348"/>
      <c r="AJ177" s="1348"/>
      <c r="AK177" s="1348"/>
      <c r="AL177" s="1348"/>
      <c r="AM177" s="1348"/>
      <c r="AN177" s="1348"/>
      <c r="AO177" s="1348"/>
      <c r="AP177" s="1348"/>
      <c r="AQ177" s="1349"/>
      <c r="AS177" s="1522"/>
      <c r="AT177" s="1523"/>
      <c r="AU177" s="1523"/>
      <c r="AV177" s="1523"/>
      <c r="AW177" s="1523"/>
      <c r="AX177" s="1523"/>
      <c r="AY177" s="1523"/>
      <c r="AZ177" s="1523"/>
      <c r="BA177" s="1524"/>
      <c r="BB177" s="1357"/>
      <c r="BC177" s="1358"/>
      <c r="BD177" s="1358"/>
      <c r="BE177" s="1358"/>
      <c r="BF177" s="1358"/>
      <c r="BG177" s="1359"/>
      <c r="BH177" s="1359"/>
      <c r="BI177" s="1359"/>
      <c r="BJ177" s="1360"/>
      <c r="BL177" s="1382" t="s">
        <v>2</v>
      </c>
      <c r="BM177" s="1383"/>
      <c r="BN177" s="1383"/>
      <c r="BO177" s="1383"/>
      <c r="BP177" s="1383"/>
      <c r="BQ177" s="1383"/>
      <c r="BR177" s="1383"/>
      <c r="BS177" s="1355" t="str">
        <f>IF(LEN(N103)=0,"",N103)</f>
        <v/>
      </c>
      <c r="BT177" s="1355"/>
      <c r="BU177" s="1355"/>
      <c r="BV177" s="1356"/>
      <c r="BW177" s="916" t="s">
        <v>109</v>
      </c>
      <c r="BX177" s="916"/>
      <c r="BY177" s="916"/>
      <c r="BZ177" s="916"/>
      <c r="CA177" s="910" t="str">
        <f>IF(LEN(W103)=0,"",W103)</f>
        <v/>
      </c>
      <c r="CB177" s="911"/>
      <c r="CC177" s="912"/>
      <c r="CI177" s="64"/>
      <c r="CM177" s="65"/>
      <c r="CN177" s="65"/>
      <c r="CO177" s="65"/>
      <c r="CP177" s="65"/>
      <c r="CQ177" s="65"/>
      <c r="CR177" s="65"/>
      <c r="CS177" s="65"/>
      <c r="CT177" s="65"/>
      <c r="CU177" s="65"/>
      <c r="CV177" s="65"/>
    </row>
    <row r="178" spans="1:130" s="66" customFormat="1" ht="6.75" customHeight="1" x14ac:dyDescent="0.2">
      <c r="A178" s="64"/>
      <c r="C178" s="496"/>
      <c r="D178" s="67"/>
      <c r="E178" s="67"/>
      <c r="F178" s="67"/>
      <c r="G178" s="67"/>
      <c r="H178" s="67"/>
      <c r="I178" s="67"/>
      <c r="J178" s="1432"/>
      <c r="K178" s="1432"/>
      <c r="L178" s="1432"/>
      <c r="M178" s="1432"/>
      <c r="N178" s="1432"/>
      <c r="O178" s="1432"/>
      <c r="P178" s="1432"/>
      <c r="Q178" s="1432"/>
      <c r="R178" s="1432"/>
      <c r="S178" s="1432"/>
      <c r="T178" s="1432"/>
      <c r="U178" s="1432"/>
      <c r="V178" s="1432"/>
      <c r="X178" s="67"/>
      <c r="Y178" s="67"/>
      <c r="Z178" s="67"/>
      <c r="AA178" s="67"/>
      <c r="AB178" s="67"/>
      <c r="AC178" s="67"/>
      <c r="AD178" s="67"/>
      <c r="AE178" s="67"/>
      <c r="AF178" s="67"/>
      <c r="AG178" s="1350"/>
      <c r="AH178" s="1350"/>
      <c r="AI178" s="1350"/>
      <c r="AJ178" s="1350"/>
      <c r="AK178" s="1350"/>
      <c r="AL178" s="1350"/>
      <c r="AM178" s="1350"/>
      <c r="AN178" s="1350"/>
      <c r="AO178" s="1350"/>
      <c r="AP178" s="1350"/>
      <c r="AQ178" s="1350"/>
      <c r="AR178" s="67"/>
      <c r="AS178" s="867"/>
      <c r="AT178" s="867"/>
      <c r="AU178" s="867"/>
      <c r="AV178" s="867"/>
      <c r="AW178" s="867"/>
      <c r="AX178" s="867"/>
      <c r="AY178" s="867"/>
      <c r="AZ178" s="867"/>
      <c r="BA178" s="867"/>
      <c r="BB178" s="496"/>
      <c r="BC178" s="496"/>
      <c r="BD178" s="496"/>
      <c r="BE178" s="496"/>
      <c r="BF178" s="496"/>
      <c r="BG178" s="496"/>
      <c r="BH178" s="496"/>
      <c r="BI178" s="496"/>
      <c r="BJ178" s="496"/>
      <c r="BK178" s="67"/>
      <c r="BL178" s="435"/>
      <c r="BM178" s="435"/>
      <c r="BN178" s="435"/>
      <c r="BO178" s="435"/>
      <c r="BP178" s="435"/>
      <c r="BQ178" s="435"/>
      <c r="BR178" s="435"/>
      <c r="BS178" s="397"/>
      <c r="BT178" s="397"/>
      <c r="BU178" s="397"/>
      <c r="BV178" s="397"/>
      <c r="BW178" s="435"/>
      <c r="BX178" s="435"/>
      <c r="BY178" s="435"/>
      <c r="BZ178" s="435"/>
      <c r="CA178" s="397"/>
      <c r="CB178" s="397"/>
      <c r="CC178" s="397"/>
      <c r="CD178" s="67"/>
      <c r="CI178" s="64"/>
      <c r="CM178" s="65"/>
      <c r="CN178" s="65"/>
      <c r="CO178" s="65"/>
      <c r="CP178" s="65"/>
      <c r="CQ178" s="65"/>
      <c r="CR178" s="65"/>
      <c r="CS178" s="65"/>
      <c r="CT178" s="65"/>
      <c r="CU178" s="65"/>
      <c r="CV178" s="65"/>
    </row>
    <row r="179" spans="1:130" s="66" customFormat="1" ht="18.75" x14ac:dyDescent="0.3">
      <c r="A179" s="64"/>
      <c r="C179" s="1342" t="s">
        <v>136</v>
      </c>
      <c r="D179" s="1343"/>
      <c r="E179" s="1343"/>
      <c r="F179" s="1343"/>
      <c r="G179" s="1343"/>
      <c r="H179" s="1343"/>
      <c r="I179" s="1343"/>
      <c r="J179" s="1351">
        <f>+S18</f>
        <v>0</v>
      </c>
      <c r="K179" s="1352"/>
      <c r="L179" s="1352"/>
      <c r="M179" s="1352"/>
      <c r="N179" s="1352"/>
      <c r="O179" s="1352"/>
      <c r="P179" s="1352"/>
      <c r="Q179" s="1352"/>
      <c r="R179" s="1352"/>
      <c r="S179" s="1352"/>
      <c r="T179" s="1352"/>
      <c r="U179" s="1352"/>
      <c r="V179" s="1353"/>
      <c r="X179" s="15"/>
      <c r="Y179" s="15"/>
      <c r="Z179" s="15"/>
      <c r="AA179" s="15"/>
      <c r="AB179" s="15"/>
      <c r="AC179" s="15"/>
      <c r="AD179" s="15"/>
      <c r="AE179" s="15"/>
      <c r="AF179" s="15"/>
      <c r="AG179" s="1601"/>
      <c r="AH179" s="1601"/>
      <c r="AI179" s="1601"/>
      <c r="AJ179" s="1601"/>
      <c r="AK179" s="1601"/>
      <c r="AL179" s="1601"/>
      <c r="AM179" s="1601"/>
      <c r="AN179" s="1601"/>
      <c r="AO179" s="1601"/>
      <c r="AP179" s="1601"/>
      <c r="AQ179" s="1601"/>
      <c r="AS179" s="1570" t="s">
        <v>134</v>
      </c>
      <c r="AT179" s="1571"/>
      <c r="AU179" s="1571"/>
      <c r="AV179" s="1571"/>
      <c r="AW179" s="1571"/>
      <c r="AX179" s="1571"/>
      <c r="AY179" s="1571"/>
      <c r="AZ179" s="1571"/>
      <c r="BA179" s="1572"/>
      <c r="BB179" s="1598" t="str">
        <f>IF(LEN(S38)=0=TRUE,"",S38)</f>
        <v/>
      </c>
      <c r="BC179" s="1599"/>
      <c r="BD179" s="1599"/>
      <c r="BE179" s="1600"/>
      <c r="BF179" s="752" t="s">
        <v>4</v>
      </c>
      <c r="BG179" s="1599" t="str">
        <f>IF(LEN(S40)=0=TRUE,"",S40)</f>
        <v/>
      </c>
      <c r="BH179" s="1599"/>
      <c r="BI179" s="1599"/>
      <c r="BJ179" s="1602"/>
      <c r="BK179" s="68"/>
      <c r="BL179" s="475" t="s">
        <v>108</v>
      </c>
      <c r="BM179" s="476"/>
      <c r="BN179" s="476"/>
      <c r="BO179" s="476"/>
      <c r="BP179" s="476"/>
      <c r="BQ179" s="476"/>
      <c r="BR179" s="476"/>
      <c r="BS179" s="1355" t="str">
        <f>IF(LEN(N105)=0,"",N105)</f>
        <v/>
      </c>
      <c r="BT179" s="1355"/>
      <c r="BU179" s="1355"/>
      <c r="BV179" s="1356"/>
      <c r="BW179" s="916" t="s">
        <v>109</v>
      </c>
      <c r="BX179" s="916"/>
      <c r="BY179" s="916"/>
      <c r="BZ179" s="916"/>
      <c r="CA179" s="910" t="str">
        <f>IF(LEN(W105)=0,"",W105)</f>
        <v/>
      </c>
      <c r="CB179" s="911"/>
      <c r="CC179" s="912"/>
      <c r="CI179" s="64"/>
      <c r="CM179" s="65"/>
      <c r="CN179" s="65"/>
      <c r="CO179" s="65"/>
      <c r="CP179" s="65"/>
      <c r="CQ179" s="65"/>
      <c r="CR179" s="65"/>
      <c r="CS179" s="65"/>
      <c r="CT179" s="65"/>
      <c r="CU179" s="65"/>
      <c r="CV179" s="65"/>
    </row>
    <row r="180" spans="1:130" s="66" customFormat="1" ht="6.75" customHeight="1" x14ac:dyDescent="0.2">
      <c r="A180" s="64"/>
      <c r="C180" s="493"/>
      <c r="D180" s="67"/>
      <c r="E180" s="67"/>
      <c r="F180" s="67"/>
      <c r="G180" s="67"/>
      <c r="H180" s="67"/>
      <c r="I180" s="67"/>
      <c r="J180" s="1432"/>
      <c r="K180" s="1432"/>
      <c r="L180" s="1432"/>
      <c r="M180" s="1432"/>
      <c r="N180" s="1432"/>
      <c r="O180" s="1432"/>
      <c r="P180" s="1432"/>
      <c r="Q180" s="1432"/>
      <c r="R180" s="1432"/>
      <c r="S180" s="1432"/>
      <c r="T180" s="1432"/>
      <c r="U180" s="1432"/>
      <c r="V180" s="1432"/>
      <c r="X180" s="67"/>
      <c r="Y180" s="67"/>
      <c r="Z180" s="67"/>
      <c r="AA180" s="67"/>
      <c r="AB180" s="67"/>
      <c r="AC180" s="67"/>
      <c r="AD180" s="67"/>
      <c r="AE180" s="67"/>
      <c r="AF180" s="67"/>
      <c r="AG180" s="549"/>
      <c r="AH180" s="549"/>
      <c r="AI180" s="549"/>
      <c r="AJ180" s="549"/>
      <c r="AK180" s="549"/>
      <c r="AL180" s="549"/>
      <c r="AM180" s="549"/>
      <c r="AN180" s="549"/>
      <c r="AO180" s="549"/>
      <c r="AP180" s="549"/>
      <c r="AQ180" s="549"/>
      <c r="AR180" s="67"/>
      <c r="AS180" s="1354"/>
      <c r="AT180" s="1354"/>
      <c r="AU180" s="1354"/>
      <c r="AV180" s="1354"/>
      <c r="AW180" s="1354"/>
      <c r="AX180" s="1354"/>
      <c r="AY180" s="1354"/>
      <c r="AZ180" s="1354"/>
      <c r="BA180" s="1354"/>
      <c r="BB180" s="493"/>
      <c r="BC180" s="493"/>
      <c r="BD180" s="493"/>
      <c r="BE180" s="493"/>
      <c r="BF180" s="493"/>
      <c r="BG180" s="493"/>
      <c r="BH180" s="493"/>
      <c r="BI180" s="493"/>
      <c r="BJ180" s="493"/>
      <c r="BK180" s="67"/>
      <c r="BL180" s="493"/>
      <c r="BM180" s="493"/>
      <c r="BN180" s="493"/>
      <c r="BO180" s="493"/>
      <c r="BP180" s="493"/>
      <c r="BQ180" s="493"/>
      <c r="BR180" s="493"/>
      <c r="BS180" s="493"/>
      <c r="BT180" s="493"/>
      <c r="BU180" s="493"/>
      <c r="BV180" s="493"/>
      <c r="BW180" s="493"/>
      <c r="BX180" s="493"/>
      <c r="BY180" s="493"/>
      <c r="BZ180" s="493"/>
      <c r="CA180" s="493"/>
      <c r="CB180" s="493"/>
      <c r="CC180" s="493"/>
      <c r="CI180" s="64"/>
      <c r="CM180" s="65"/>
      <c r="CN180" s="65"/>
      <c r="CO180" s="65"/>
      <c r="CP180" s="65"/>
      <c r="CQ180" s="65"/>
      <c r="CR180" s="65"/>
      <c r="CS180" s="65"/>
      <c r="CT180" s="65"/>
      <c r="CU180" s="65"/>
      <c r="CV180" s="65"/>
    </row>
    <row r="181" spans="1:130" s="66" customFormat="1" ht="18.75" x14ac:dyDescent="0.3">
      <c r="A181" s="64"/>
      <c r="C181" s="1344" t="s">
        <v>135</v>
      </c>
      <c r="D181" s="1345"/>
      <c r="E181" s="1345"/>
      <c r="F181" s="1345"/>
      <c r="G181" s="1345"/>
      <c r="H181" s="1345"/>
      <c r="I181" s="1346"/>
      <c r="J181" s="1565">
        <f>+S20</f>
        <v>0</v>
      </c>
      <c r="K181" s="1566"/>
      <c r="L181" s="1566"/>
      <c r="M181" s="1566"/>
      <c r="N181" s="1566"/>
      <c r="O181" s="1566"/>
      <c r="P181" s="1566"/>
      <c r="Q181" s="1566"/>
      <c r="R181" s="1566"/>
      <c r="S181" s="1566"/>
      <c r="T181" s="1566"/>
      <c r="U181" s="1566"/>
      <c r="V181" s="1567"/>
      <c r="X181" s="606" t="s">
        <v>323</v>
      </c>
      <c r="Y181" s="498"/>
      <c r="Z181" s="498"/>
      <c r="AA181" s="498"/>
      <c r="AB181" s="498"/>
      <c r="AC181" s="498"/>
      <c r="AD181" s="498"/>
      <c r="AE181" s="498"/>
      <c r="AF181" s="498"/>
      <c r="AG181" s="1376">
        <f>+S32</f>
        <v>0</v>
      </c>
      <c r="AH181" s="1377"/>
      <c r="AI181" s="1377"/>
      <c r="AJ181" s="1377"/>
      <c r="AK181" s="1377"/>
      <c r="AL181" s="1377"/>
      <c r="AM181" s="1377"/>
      <c r="AN181" s="1377"/>
      <c r="AO181" s="1377"/>
      <c r="AP181" s="1377"/>
      <c r="AQ181" s="1378"/>
      <c r="AS181" s="1344" t="s">
        <v>124</v>
      </c>
      <c r="AT181" s="1345"/>
      <c r="AU181" s="1345"/>
      <c r="AV181" s="1345"/>
      <c r="AW181" s="1345"/>
      <c r="AX181" s="1345"/>
      <c r="AY181" s="1345"/>
      <c r="AZ181" s="1345"/>
      <c r="BA181" s="1345"/>
      <c r="BB181" s="1345"/>
      <c r="BC181" s="1345"/>
      <c r="BD181" s="1345"/>
      <c r="BE181" s="1345"/>
      <c r="BF181" s="1345"/>
      <c r="BG181" s="1345"/>
      <c r="BH181" s="1345"/>
      <c r="BI181" s="1345"/>
      <c r="BJ181" s="1346"/>
      <c r="BL181" s="497" t="s">
        <v>128</v>
      </c>
      <c r="BM181" s="498"/>
      <c r="BN181" s="498"/>
      <c r="BO181" s="498"/>
      <c r="BP181" s="498"/>
      <c r="BQ181" s="498"/>
      <c r="BR181" s="498"/>
      <c r="BS181" s="913">
        <f>+N107</f>
        <v>0</v>
      </c>
      <c r="BT181" s="914"/>
      <c r="BU181" s="914"/>
      <c r="BV181" s="915"/>
      <c r="BW181" s="1387" t="str">
        <f>+BF639</f>
        <v/>
      </c>
      <c r="BX181" s="1388"/>
      <c r="BY181" s="1388"/>
      <c r="BZ181" s="1388"/>
      <c r="CA181" s="1388"/>
      <c r="CB181" s="1388"/>
      <c r="CC181" s="1389"/>
      <c r="CI181" s="64"/>
      <c r="CM181" s="65"/>
      <c r="CN181" s="65"/>
      <c r="CO181" s="65"/>
      <c r="CP181" s="65"/>
      <c r="CQ181" s="65"/>
      <c r="CR181" s="65"/>
      <c r="CS181" s="65"/>
      <c r="CT181" s="65"/>
      <c r="CU181" s="65"/>
      <c r="CV181" s="65"/>
    </row>
    <row r="182" spans="1:130" s="66" customFormat="1" ht="6.75" customHeight="1" x14ac:dyDescent="0.2">
      <c r="A182" s="64"/>
      <c r="D182" s="67"/>
      <c r="E182" s="67"/>
      <c r="F182" s="67"/>
      <c r="G182" s="67"/>
      <c r="H182" s="67"/>
      <c r="I182" s="67"/>
      <c r="J182" s="1350"/>
      <c r="K182" s="1350"/>
      <c r="L182" s="1350"/>
      <c r="M182" s="1350"/>
      <c r="N182" s="1350"/>
      <c r="O182" s="1350"/>
      <c r="P182" s="1350"/>
      <c r="Q182" s="1350"/>
      <c r="R182" s="1350"/>
      <c r="S182" s="1350"/>
      <c r="T182" s="1350"/>
      <c r="U182" s="1350"/>
      <c r="V182" s="1350"/>
      <c r="W182" s="67"/>
      <c r="X182" s="493"/>
      <c r="Y182" s="493"/>
      <c r="Z182" s="493"/>
      <c r="AA182" s="493"/>
      <c r="AB182" s="493"/>
      <c r="AC182" s="493"/>
      <c r="AD182" s="493"/>
      <c r="AE182" s="493"/>
      <c r="AF182" s="493"/>
      <c r="AG182" s="549"/>
      <c r="AH182" s="549"/>
      <c r="AI182" s="549"/>
      <c r="AJ182" s="549"/>
      <c r="AK182" s="549"/>
      <c r="AL182" s="549"/>
      <c r="AM182" s="549"/>
      <c r="AN182" s="549"/>
      <c r="AO182" s="549"/>
      <c r="AP182" s="549"/>
      <c r="AQ182" s="549"/>
      <c r="AR182" s="67"/>
      <c r="AS182" s="67"/>
      <c r="AT182" s="67"/>
      <c r="AU182" s="67"/>
      <c r="AV182" s="67"/>
      <c r="AW182" s="67"/>
      <c r="AX182" s="67"/>
      <c r="AY182" s="548"/>
      <c r="BA182" s="67"/>
      <c r="BB182" s="67"/>
      <c r="BC182" s="67"/>
      <c r="BD182" s="67"/>
      <c r="BE182" s="67"/>
      <c r="BF182" s="67"/>
      <c r="BG182" s="67"/>
      <c r="BH182" s="67"/>
      <c r="BI182" s="67"/>
      <c r="BJ182" s="67"/>
      <c r="BK182" s="67"/>
      <c r="BL182" s="67"/>
      <c r="BM182" s="67"/>
      <c r="BN182" s="67"/>
      <c r="BO182" s="67"/>
      <c r="BP182" s="67"/>
      <c r="BQ182" s="67"/>
      <c r="BR182" s="67"/>
      <c r="BS182" s="67"/>
      <c r="BT182" s="67"/>
      <c r="BU182" s="67"/>
      <c r="BV182" s="67"/>
      <c r="BW182" s="67"/>
      <c r="BX182" s="67"/>
      <c r="BY182" s="67"/>
      <c r="BZ182" s="67"/>
      <c r="CA182" s="67"/>
      <c r="CB182" s="67"/>
      <c r="CC182" s="67"/>
      <c r="CI182" s="64"/>
      <c r="CM182" s="65"/>
      <c r="CN182" s="65"/>
      <c r="CO182" s="65"/>
      <c r="CP182" s="65"/>
      <c r="CQ182" s="65"/>
      <c r="CR182" s="65"/>
      <c r="CS182" s="65"/>
      <c r="CT182" s="65"/>
      <c r="CU182" s="65"/>
      <c r="CV182" s="65"/>
    </row>
    <row r="183" spans="1:130" s="66" customFormat="1" ht="18.75" x14ac:dyDescent="0.3">
      <c r="A183" s="64"/>
      <c r="C183" s="1344" t="s">
        <v>133</v>
      </c>
      <c r="D183" s="1345"/>
      <c r="E183" s="1345"/>
      <c r="F183" s="1345"/>
      <c r="G183" s="1345"/>
      <c r="H183" s="1345"/>
      <c r="I183" s="1346"/>
      <c r="J183" s="1516">
        <f>+S36</f>
        <v>0</v>
      </c>
      <c r="K183" s="1517"/>
      <c r="L183" s="1517"/>
      <c r="M183" s="1517"/>
      <c r="N183" s="1517"/>
      <c r="O183" s="1517"/>
      <c r="P183" s="1517"/>
      <c r="Q183" s="1517"/>
      <c r="R183" s="1517"/>
      <c r="S183" s="1517"/>
      <c r="T183" s="1517"/>
      <c r="U183" s="1517"/>
      <c r="V183" s="1518"/>
      <c r="X183" s="15"/>
      <c r="Y183" s="15"/>
      <c r="Z183" s="15"/>
      <c r="AA183" s="15"/>
      <c r="AB183" s="15"/>
      <c r="AC183" s="15"/>
      <c r="AD183" s="15"/>
      <c r="AE183"/>
      <c r="AF183"/>
      <c r="AG183" s="673"/>
      <c r="AH183" s="673"/>
      <c r="AI183" s="673"/>
      <c r="AJ183" s="673"/>
      <c r="AK183" s="673"/>
      <c r="AL183" s="673"/>
      <c r="AM183" s="673"/>
      <c r="AN183" s="673"/>
      <c r="AO183" s="673"/>
      <c r="AP183" s="673"/>
      <c r="AQ183" s="673"/>
      <c r="AS183" s="1361" t="str">
        <f>IF(T62="","",T62)</f>
        <v/>
      </c>
      <c r="AT183" s="1362"/>
      <c r="AU183" s="1362"/>
      <c r="AV183" s="1362"/>
      <c r="AW183" s="1362"/>
      <c r="AX183" s="1362"/>
      <c r="AY183" s="1362"/>
      <c r="AZ183" s="1362"/>
      <c r="BA183" s="1363"/>
      <c r="BB183" s="1513" t="str">
        <f>IF(AD62="","",AD62)</f>
        <v/>
      </c>
      <c r="BC183" s="1514"/>
      <c r="BD183" s="1514"/>
      <c r="BE183" s="1514"/>
      <c r="BF183" s="1514"/>
      <c r="BG183" s="1514"/>
      <c r="BH183" s="1514"/>
      <c r="BI183" s="1514"/>
      <c r="BJ183" s="1515"/>
      <c r="BL183" s="1595" t="s">
        <v>190</v>
      </c>
      <c r="BM183" s="1596"/>
      <c r="BN183" s="1596"/>
      <c r="BO183" s="1596"/>
      <c r="BP183" s="1596"/>
      <c r="BQ183" s="1596"/>
      <c r="BR183" s="1596"/>
      <c r="BS183" s="1596"/>
      <c r="BT183" s="1596"/>
      <c r="BU183" s="1596"/>
      <c r="BV183" s="1597"/>
      <c r="BW183" s="1365" t="str">
        <f>IF(ISERROR(BF641)=TRUE,"",BF641)</f>
        <v/>
      </c>
      <c r="BX183" s="1366"/>
      <c r="BY183" s="1366"/>
      <c r="BZ183" s="1366"/>
      <c r="CA183" s="1366"/>
      <c r="CB183" s="1366"/>
      <c r="CC183" s="1367"/>
      <c r="CI183" s="64"/>
      <c r="CM183" s="65"/>
      <c r="CN183" s="65"/>
      <c r="CO183" s="65"/>
      <c r="CP183" s="65"/>
      <c r="CQ183" s="65"/>
      <c r="CR183" s="65"/>
      <c r="CS183" s="65"/>
      <c r="CT183" s="65"/>
      <c r="CU183" s="65"/>
      <c r="CV183" s="65"/>
    </row>
    <row r="184" spans="1:130" s="33" customFormat="1" ht="5.25" customHeight="1" x14ac:dyDescent="0.2">
      <c r="A184" s="390"/>
      <c r="B184" s="188"/>
      <c r="C184" s="188"/>
      <c r="D184" s="550"/>
      <c r="E184" s="550"/>
      <c r="F184" s="550"/>
      <c r="G184" s="550"/>
      <c r="H184" s="550"/>
      <c r="I184" s="550"/>
      <c r="J184" s="550"/>
      <c r="K184" s="550"/>
      <c r="L184" s="550"/>
      <c r="M184" s="550"/>
      <c r="N184" s="550"/>
      <c r="O184" s="550"/>
      <c r="P184" s="550"/>
      <c r="Q184" s="550"/>
      <c r="R184" s="550"/>
      <c r="S184" s="550"/>
      <c r="T184" s="550"/>
      <c r="U184" s="550"/>
      <c r="V184" s="1320"/>
      <c r="W184" s="1320"/>
      <c r="X184" s="1320"/>
      <c r="Y184" s="1320"/>
      <c r="Z184" s="188"/>
      <c r="AA184" s="188"/>
      <c r="AB184" s="188"/>
      <c r="AC184" s="674"/>
      <c r="AD184" s="674"/>
      <c r="AE184"/>
      <c r="AF184"/>
      <c r="AG184" s="672"/>
      <c r="AH184" s="672"/>
      <c r="AI184" s="672"/>
      <c r="AJ184" s="672"/>
      <c r="AK184" s="188"/>
      <c r="AL184" s="188"/>
      <c r="AM184" s="188"/>
      <c r="AN184" s="69"/>
      <c r="AO184" s="69"/>
      <c r="AP184" s="69"/>
      <c r="AQ184" s="69"/>
      <c r="AR184" s="551"/>
      <c r="AS184" s="70"/>
      <c r="AT184" s="70"/>
      <c r="AU184" s="70"/>
      <c r="AV184" s="70"/>
      <c r="AW184" s="70"/>
      <c r="AX184" s="70"/>
      <c r="AY184" s="548"/>
      <c r="AZ184" s="70"/>
      <c r="BA184" s="70"/>
      <c r="BB184" s="70"/>
      <c r="BC184" s="70"/>
      <c r="BD184" s="70"/>
      <c r="BE184" s="70"/>
      <c r="BF184" s="751"/>
      <c r="BG184" s="751"/>
      <c r="BH184" s="751"/>
      <c r="BI184" s="751"/>
      <c r="BJ184" s="188"/>
      <c r="BR184" s="188"/>
      <c r="CI184" s="390"/>
      <c r="CL184" s="188"/>
      <c r="CM184" s="188"/>
      <c r="CN184" s="188"/>
      <c r="CO184" s="1"/>
      <c r="CP184" s="1"/>
      <c r="CQ184" s="1"/>
      <c r="CR184" s="1"/>
      <c r="CS184" s="188"/>
      <c r="CT184" s="188"/>
      <c r="CU184" s="188"/>
      <c r="CV184" s="188"/>
      <c r="CW184" s="188"/>
      <c r="CX184" s="188"/>
    </row>
    <row r="185" spans="1:130" s="27" customFormat="1" ht="20.25" customHeight="1" x14ac:dyDescent="0.25">
      <c r="A185" s="71"/>
      <c r="B185" s="72"/>
      <c r="C185" s="1559" t="s">
        <v>414</v>
      </c>
      <c r="D185" s="1560"/>
      <c r="E185" s="1560"/>
      <c r="F185" s="1560"/>
      <c r="G185" s="1560"/>
      <c r="H185" s="1560"/>
      <c r="I185" s="1560"/>
      <c r="J185" s="1560"/>
      <c r="K185" s="1560"/>
      <c r="L185" s="1560"/>
      <c r="M185" s="1560"/>
      <c r="N185" s="1560"/>
      <c r="O185" s="1560"/>
      <c r="P185" s="1560"/>
      <c r="Q185" s="1560"/>
      <c r="R185" s="1560"/>
      <c r="S185" s="1560"/>
      <c r="T185" s="1560"/>
      <c r="U185" s="1560"/>
      <c r="V185" s="1561"/>
      <c r="W185" s="739"/>
      <c r="X185" s="740"/>
      <c r="Y185" s="741">
        <f>+W68</f>
        <v>0</v>
      </c>
      <c r="Z185" s="739"/>
      <c r="AA185" s="1328" t="s">
        <v>15</v>
      </c>
      <c r="AB185" s="1330" t="str">
        <f>IF(AF68="","",AF68)</f>
        <v/>
      </c>
      <c r="AC185" s="1331"/>
      <c r="AD185" s="1332"/>
      <c r="AE185"/>
      <c r="AF185"/>
      <c r="AG185"/>
      <c r="AH185" s="672"/>
      <c r="AI185" s="672"/>
      <c r="AJ185" s="672"/>
      <c r="AK185" s="1336" t="s">
        <v>119</v>
      </c>
      <c r="AL185" s="1337"/>
      <c r="AM185" s="1337"/>
      <c r="AN185" s="1337"/>
      <c r="AO185" s="1337"/>
      <c r="AP185" s="1337"/>
      <c r="AQ185" s="1337"/>
      <c r="AR185" s="1337"/>
      <c r="AS185" s="1337"/>
      <c r="AT185" s="1337"/>
      <c r="AU185" s="1337"/>
      <c r="AV185" s="1337"/>
      <c r="AW185" s="1337"/>
      <c r="AX185" s="1337"/>
      <c r="AY185" s="1337"/>
      <c r="AZ185" s="1337"/>
      <c r="BA185" s="1337"/>
      <c r="BB185" s="1337"/>
      <c r="BC185" s="742"/>
      <c r="BD185" s="1702" t="str">
        <f>IF((LEN(S60)=0)=TRUE,"",S60)</f>
        <v/>
      </c>
      <c r="BE185" s="1702"/>
      <c r="BF185" s="1702"/>
      <c r="BG185" s="1702"/>
      <c r="BH185" s="1702"/>
      <c r="BI185" s="756"/>
      <c r="BJ185" s="1704" t="s">
        <v>4</v>
      </c>
      <c r="BK185" s="1704"/>
      <c r="BL185" s="1704"/>
      <c r="BM185" s="1702" t="str">
        <f>IF((LEN(AF60)=0)=TRUE,"",AF60)</f>
        <v/>
      </c>
      <c r="BN185" s="1702"/>
      <c r="BO185" s="1702"/>
      <c r="BP185" s="1702"/>
      <c r="BQ185" s="1702"/>
      <c r="BR185" s="1702"/>
      <c r="BS185" s="1702"/>
      <c r="BT185" s="1702"/>
      <c r="BU185" s="1706"/>
      <c r="BV185" s="73"/>
      <c r="BW185" s="73"/>
      <c r="CD185" s="188"/>
      <c r="CE185" s="74"/>
      <c r="CF185" s="29"/>
      <c r="CG185" s="29"/>
      <c r="CH185" s="29"/>
      <c r="CI185" s="71"/>
      <c r="CJ185" s="29"/>
      <c r="CK185" s="29"/>
      <c r="CL185" s="29"/>
      <c r="CM185" s="29"/>
      <c r="CN185" s="29"/>
      <c r="CO185" s="29"/>
      <c r="CP185" s="29"/>
    </row>
    <row r="186" spans="1:130" s="27" customFormat="1" ht="9" customHeight="1" x14ac:dyDescent="0.2">
      <c r="A186" s="71"/>
      <c r="B186" s="75"/>
      <c r="C186" s="1562"/>
      <c r="D186" s="1563"/>
      <c r="E186" s="1563"/>
      <c r="F186" s="1563"/>
      <c r="G186" s="1563"/>
      <c r="H186" s="1563"/>
      <c r="I186" s="1563"/>
      <c r="J186" s="1563"/>
      <c r="K186" s="1563"/>
      <c r="L186" s="1563"/>
      <c r="M186" s="1563"/>
      <c r="N186" s="1563"/>
      <c r="O186" s="1563"/>
      <c r="P186" s="1563"/>
      <c r="Q186" s="1563"/>
      <c r="R186" s="1563"/>
      <c r="S186" s="1563"/>
      <c r="T186" s="1563"/>
      <c r="U186" s="1563"/>
      <c r="V186" s="1564"/>
      <c r="W186" s="671"/>
      <c r="X186" s="399"/>
      <c r="Y186" s="671"/>
      <c r="Z186" s="671"/>
      <c r="AA186" s="1329"/>
      <c r="AB186" s="1333"/>
      <c r="AC186" s="1334"/>
      <c r="AD186" s="1335"/>
      <c r="AE186" s="671"/>
      <c r="AF186" s="671"/>
      <c r="AG186" s="672"/>
      <c r="AH186" s="672"/>
      <c r="AI186" s="672"/>
      <c r="AJ186" s="672"/>
      <c r="AK186" s="1338"/>
      <c r="AL186" s="1339"/>
      <c r="AM186" s="1339"/>
      <c r="AN186" s="1339"/>
      <c r="AO186" s="1339"/>
      <c r="AP186" s="1339"/>
      <c r="AQ186" s="1339"/>
      <c r="AR186" s="1339"/>
      <c r="AS186" s="1339"/>
      <c r="AT186" s="1339"/>
      <c r="AU186" s="1339"/>
      <c r="AV186" s="1339"/>
      <c r="AW186" s="1339"/>
      <c r="AX186" s="1339"/>
      <c r="AY186" s="1339"/>
      <c r="AZ186" s="1339"/>
      <c r="BA186" s="1339"/>
      <c r="BB186" s="1339"/>
      <c r="BC186" s="743"/>
      <c r="BD186" s="1703"/>
      <c r="BE186" s="1703"/>
      <c r="BF186" s="1703"/>
      <c r="BG186" s="1703"/>
      <c r="BH186" s="1703"/>
      <c r="BI186" s="757"/>
      <c r="BJ186" s="1705"/>
      <c r="BK186" s="1705"/>
      <c r="BL186" s="1705"/>
      <c r="BM186" s="1703"/>
      <c r="BN186" s="1703"/>
      <c r="BO186" s="1703"/>
      <c r="BP186" s="1703"/>
      <c r="BQ186" s="1703"/>
      <c r="BR186" s="1703"/>
      <c r="BS186" s="1703"/>
      <c r="BT186" s="1703"/>
      <c r="BU186" s="1707"/>
      <c r="BV186" s="76"/>
      <c r="BW186" s="76"/>
      <c r="CE186" s="28"/>
      <c r="CF186" s="28"/>
      <c r="CG186" s="28"/>
      <c r="CH186" s="29"/>
      <c r="CI186" s="71"/>
      <c r="CJ186" s="29"/>
      <c r="CK186" s="29"/>
      <c r="CL186" s="29"/>
      <c r="CM186" s="29"/>
      <c r="CN186" s="29"/>
      <c r="CO186" s="29"/>
      <c r="CP186" s="29"/>
    </row>
    <row r="187" spans="1:130" s="27" customFormat="1" ht="4.5" customHeight="1" x14ac:dyDescent="0.2">
      <c r="A187" s="71"/>
      <c r="B187" s="77"/>
      <c r="C187" s="75"/>
      <c r="D187" s="75"/>
      <c r="E187" s="75"/>
      <c r="G187" s="5"/>
      <c r="H187" s="5"/>
      <c r="I187" s="5"/>
      <c r="J187" s="5"/>
      <c r="K187" s="5"/>
      <c r="L187" s="5"/>
      <c r="M187" s="5"/>
      <c r="N187" s="5"/>
      <c r="O187" s="1320"/>
      <c r="P187" s="1320"/>
      <c r="Q187" s="1320"/>
      <c r="R187" s="75"/>
      <c r="S187" s="75"/>
      <c r="T187" s="75"/>
      <c r="U187" s="75"/>
      <c r="V187" s="1320"/>
      <c r="W187" s="1320"/>
      <c r="X187" s="1320"/>
      <c r="Y187" s="1320"/>
      <c r="Z187" s="1320"/>
      <c r="AA187" s="1320"/>
      <c r="AB187" s="1320"/>
      <c r="AC187" s="1320"/>
      <c r="AD187" s="1320"/>
      <c r="AE187" s="1320"/>
      <c r="AF187" s="1320"/>
      <c r="AG187" s="1320"/>
      <c r="AH187" s="1320"/>
      <c r="AI187" s="1320"/>
      <c r="AJ187" s="1320"/>
      <c r="AK187" s="552"/>
      <c r="AL187" s="552"/>
      <c r="AM187" s="552"/>
      <c r="AN187" s="78"/>
      <c r="AO187" s="75"/>
      <c r="AP187" s="75"/>
      <c r="AQ187" s="548"/>
      <c r="AR187" s="75"/>
      <c r="AS187" s="76"/>
      <c r="AT187" s="76"/>
      <c r="AU187" s="76"/>
      <c r="AV187" s="76"/>
      <c r="AW187" s="76"/>
      <c r="AX187" s="76"/>
      <c r="AY187" s="76"/>
      <c r="AZ187" s="76"/>
      <c r="BA187" s="76"/>
      <c r="BB187" s="76"/>
      <c r="BC187" s="76"/>
      <c r="BD187" s="76"/>
      <c r="BE187" s="76"/>
      <c r="BF187" s="76"/>
      <c r="BG187" s="76"/>
      <c r="BH187" s="76"/>
      <c r="BI187" s="76"/>
      <c r="BJ187" s="76"/>
      <c r="BK187" s="76"/>
      <c r="BL187" s="76"/>
      <c r="BM187" s="76"/>
      <c r="BN187" s="76"/>
      <c r="BO187" s="76"/>
      <c r="BP187" s="76"/>
      <c r="BQ187" s="76"/>
      <c r="BR187" s="76"/>
      <c r="BS187" s="76"/>
      <c r="BT187" s="76"/>
      <c r="BU187" s="76"/>
      <c r="BV187" s="76"/>
      <c r="BW187" s="76"/>
      <c r="CE187" s="28"/>
      <c r="CF187" s="28"/>
      <c r="CH187" s="29"/>
      <c r="CI187" s="71"/>
      <c r="CJ187" s="29"/>
      <c r="CK187" s="29"/>
      <c r="CL187" s="29"/>
      <c r="CM187" s="29"/>
      <c r="CN187" s="29"/>
      <c r="CO187" s="29"/>
      <c r="CP187" s="29"/>
    </row>
    <row r="188" spans="1:130" s="461" customFormat="1" ht="23.25" x14ac:dyDescent="0.2">
      <c r="A188" s="460"/>
      <c r="B188" s="75"/>
      <c r="C188" s="694"/>
      <c r="D188" s="810" t="s">
        <v>31</v>
      </c>
      <c r="E188" s="811"/>
      <c r="F188" s="811"/>
      <c r="G188" s="811"/>
      <c r="H188" s="811"/>
      <c r="I188" s="811"/>
      <c r="J188" s="811"/>
      <c r="K188" s="811"/>
      <c r="L188" s="811"/>
      <c r="M188" s="811"/>
      <c r="N188" s="811"/>
      <c r="O188" s="811"/>
      <c r="P188" s="811"/>
      <c r="Q188" s="811"/>
      <c r="R188" s="811"/>
      <c r="S188" s="812"/>
      <c r="T188" s="807"/>
      <c r="U188" s="808"/>
      <c r="V188" s="808"/>
      <c r="W188" s="728"/>
      <c r="X188" s="729"/>
      <c r="Y188" s="730"/>
      <c r="Z188" s="729"/>
      <c r="AA188" s="807"/>
      <c r="AB188" s="808"/>
      <c r="AC188" s="808"/>
      <c r="AD188" s="809"/>
      <c r="AE188"/>
      <c r="AF188"/>
      <c r="AG188" s="676"/>
      <c r="AH188" s="675"/>
      <c r="AI188" s="675"/>
      <c r="AJ188" s="675"/>
      <c r="AK188" s="1379"/>
      <c r="AL188" s="1379"/>
      <c r="AM188" s="1379"/>
      <c r="AN188" s="1379"/>
      <c r="AO188" s="1379"/>
      <c r="AP188" s="75"/>
      <c r="AQ188" s="553"/>
      <c r="AR188" s="75"/>
      <c r="AS188" s="76"/>
      <c r="AT188" s="76"/>
      <c r="AU188" s="76"/>
      <c r="AV188" s="76"/>
      <c r="AW188" s="76"/>
      <c r="AX188" s="76"/>
      <c r="AY188" s="76"/>
      <c r="AZ188" s="76"/>
      <c r="BA188" s="76"/>
      <c r="BB188" s="76"/>
      <c r="BC188" s="76"/>
      <c r="BD188" s="76"/>
      <c r="BE188" s="76"/>
      <c r="BF188" s="76"/>
      <c r="BG188" s="76"/>
      <c r="BH188" s="76"/>
      <c r="BI188" s="76"/>
      <c r="BJ188" s="76"/>
      <c r="BK188" s="76"/>
      <c r="BL188" s="76"/>
      <c r="BM188" s="76"/>
      <c r="BN188" s="76"/>
      <c r="BO188" s="76"/>
      <c r="BP188" s="76"/>
      <c r="BQ188" s="76"/>
      <c r="BR188" s="76"/>
      <c r="BZ188" s="462"/>
      <c r="CA188" s="462"/>
      <c r="CB188" s="462"/>
      <c r="CC188" s="463"/>
      <c r="CD188" s="463"/>
      <c r="CE188" s="463"/>
      <c r="CF188" s="463"/>
      <c r="CG188" s="27"/>
      <c r="CH188" s="463"/>
      <c r="CI188" s="460"/>
      <c r="CJ188" s="463"/>
      <c r="CK188" s="463"/>
    </row>
    <row r="189" spans="1:130" s="27" customFormat="1" ht="15.75" customHeight="1" x14ac:dyDescent="0.2">
      <c r="A189" s="71"/>
      <c r="B189" s="75"/>
      <c r="C189" s="781"/>
      <c r="D189" s="1318" t="s">
        <v>33</v>
      </c>
      <c r="E189" s="1318"/>
      <c r="F189" s="1318"/>
      <c r="G189" s="1318"/>
      <c r="H189" s="1318"/>
      <c r="I189" s="1318"/>
      <c r="J189" s="1318"/>
      <c r="K189" s="1318"/>
      <c r="L189" s="1318"/>
      <c r="M189" s="1340" t="s">
        <v>32</v>
      </c>
      <c r="N189" s="1340"/>
      <c r="O189" s="1340"/>
      <c r="P189" s="1340"/>
      <c r="Q189" s="1340"/>
      <c r="R189" s="1340"/>
      <c r="S189" s="1340"/>
      <c r="T189" s="1568" t="s">
        <v>401</v>
      </c>
      <c r="U189" s="1568"/>
      <c r="V189" s="1568"/>
      <c r="W189" s="1319"/>
      <c r="X189" s="1319"/>
      <c r="Y189" s="1319"/>
      <c r="Z189" s="1319"/>
      <c r="AA189" s="778" t="s">
        <v>408</v>
      </c>
      <c r="AB189" s="778" t="s">
        <v>409</v>
      </c>
      <c r="AC189" s="824" t="s">
        <v>410</v>
      </c>
      <c r="AD189" s="825"/>
      <c r="AE189" s="675"/>
      <c r="AF189" s="675"/>
      <c r="AG189" s="675"/>
      <c r="AH189" s="675"/>
      <c r="AI189" s="749"/>
      <c r="AJ189" s="749"/>
      <c r="AK189" s="833" t="s">
        <v>412</v>
      </c>
      <c r="AL189" s="834"/>
      <c r="AM189" s="834"/>
      <c r="AN189" s="834"/>
      <c r="AO189" s="834"/>
      <c r="AP189" s="834"/>
      <c r="AQ189" s="834"/>
      <c r="AR189" s="834"/>
      <c r="AS189" s="834"/>
      <c r="AT189" s="834"/>
      <c r="AU189" s="834"/>
      <c r="AV189" s="834"/>
      <c r="AW189" s="834"/>
      <c r="AX189" s="834"/>
      <c r="AY189" s="834"/>
      <c r="AZ189" s="834"/>
      <c r="BA189" s="835"/>
      <c r="BB189" s="769" t="s">
        <v>5</v>
      </c>
      <c r="BC189" s="770"/>
      <c r="BD189" s="770"/>
      <c r="BE189" s="770"/>
      <c r="BF189" s="770"/>
      <c r="BG189" s="770"/>
      <c r="BH189" s="770"/>
      <c r="BI189" s="770"/>
      <c r="BJ189" s="770"/>
      <c r="BK189" s="770"/>
      <c r="BL189" s="770"/>
      <c r="BM189" s="770"/>
      <c r="BN189" s="770"/>
      <c r="BO189" s="770"/>
      <c r="BP189" s="770"/>
      <c r="BQ189" s="770"/>
      <c r="BR189" s="770"/>
      <c r="BS189" s="770"/>
      <c r="BT189" s="770"/>
      <c r="BU189" s="771"/>
      <c r="BX189" s="28"/>
      <c r="BY189" s="28"/>
      <c r="BZ189" s="28"/>
      <c r="CA189" s="29"/>
      <c r="CB189" s="29"/>
      <c r="CC189" s="29"/>
      <c r="CD189" s="29"/>
      <c r="CE189" s="29"/>
      <c r="CF189" s="29"/>
      <c r="CH189" s="29"/>
      <c r="CI189" s="71"/>
    </row>
    <row r="190" spans="1:130" s="27" customFormat="1" ht="15.75" customHeight="1" x14ac:dyDescent="0.2">
      <c r="A190" s="71"/>
      <c r="B190" s="75"/>
      <c r="C190" s="782"/>
      <c r="D190" s="1318"/>
      <c r="E190" s="1318"/>
      <c r="F190" s="1318"/>
      <c r="G190" s="1318"/>
      <c r="H190" s="1318"/>
      <c r="I190" s="1318"/>
      <c r="J190" s="1318"/>
      <c r="K190" s="1318"/>
      <c r="L190" s="1318"/>
      <c r="M190" s="1340"/>
      <c r="N190" s="1340"/>
      <c r="O190" s="1340"/>
      <c r="P190" s="1340"/>
      <c r="Q190" s="1340"/>
      <c r="R190" s="1340"/>
      <c r="S190" s="1340"/>
      <c r="T190" s="1568"/>
      <c r="U190" s="1568"/>
      <c r="V190" s="1568"/>
      <c r="W190" s="1319"/>
      <c r="X190" s="1319"/>
      <c r="Y190" s="1319"/>
      <c r="Z190" s="1319"/>
      <c r="AA190" s="779"/>
      <c r="AB190" s="779"/>
      <c r="AC190" s="826"/>
      <c r="AD190" s="827"/>
      <c r="AE190" s="675"/>
      <c r="AF190" s="675"/>
      <c r="AG190" s="675"/>
      <c r="AH190" s="675"/>
      <c r="AI190" s="749"/>
      <c r="AJ190" s="749"/>
      <c r="AK190" s="836" t="str">
        <f>AI73</f>
        <v>יחידות</v>
      </c>
      <c r="AL190" s="836"/>
      <c r="AM190" s="836"/>
      <c r="AN190" s="836"/>
      <c r="AO190" s="836"/>
      <c r="AP190" s="836"/>
      <c r="AQ190" s="836"/>
      <c r="AR190" s="836"/>
      <c r="AS190" s="836"/>
      <c r="AT190" s="1364" t="str">
        <f>AN73</f>
        <v>% אחוזים</v>
      </c>
      <c r="AU190" s="1364"/>
      <c r="AV190" s="1364"/>
      <c r="AW190" s="1364"/>
      <c r="AX190" s="1364" t="str">
        <f>AR72</f>
        <v xml:space="preserve">לתשלום בחשבון נוכחי </v>
      </c>
      <c r="AY190" s="1364"/>
      <c r="AZ190" s="1364"/>
      <c r="BA190" s="1364"/>
      <c r="BB190" s="1364" t="str">
        <f>AV72</f>
        <v xml:space="preserve">הוגש בחשבונות קודמים בש"ח </v>
      </c>
      <c r="BC190" s="1364"/>
      <c r="BD190" s="1364"/>
      <c r="BE190" s="1364"/>
      <c r="BF190" s="1364"/>
      <c r="BG190" s="1364"/>
      <c r="BH190" s="1364"/>
      <c r="BI190" s="769" t="str">
        <f>AZ72</f>
        <v>יתרת ההזמנה</v>
      </c>
      <c r="BJ190" s="770"/>
      <c r="BK190" s="770"/>
      <c r="BL190" s="770"/>
      <c r="BM190" s="770"/>
      <c r="BN190" s="770"/>
      <c r="BO190" s="770"/>
      <c r="BP190" s="770"/>
      <c r="BQ190" s="770"/>
      <c r="BR190" s="770"/>
      <c r="BS190" s="770"/>
      <c r="BT190" s="770"/>
      <c r="BU190" s="771"/>
      <c r="BV190" s="682"/>
      <c r="BW190" s="682"/>
      <c r="BX190" s="682"/>
      <c r="BY190" s="682"/>
      <c r="BZ190" s="682"/>
      <c r="CA190" s="682"/>
      <c r="CB190" s="682"/>
      <c r="CC190" s="682"/>
      <c r="CD190" s="682"/>
      <c r="CE190" s="682"/>
      <c r="CF190" s="682"/>
      <c r="CG190" s="30"/>
      <c r="CH190" s="682"/>
      <c r="CI190" s="71"/>
      <c r="CJ190" s="682"/>
      <c r="CK190" s="682"/>
      <c r="CL190" s="682"/>
      <c r="CM190" s="682"/>
      <c r="CN190" s="682"/>
      <c r="CO190" s="682"/>
      <c r="CP190" s="682"/>
      <c r="CQ190" s="682"/>
      <c r="CR190" s="682"/>
      <c r="CS190" s="682"/>
      <c r="CT190" s="682"/>
      <c r="CU190" s="682"/>
      <c r="CV190" s="682"/>
      <c r="CW190" s="682"/>
      <c r="CX190" s="682"/>
      <c r="CY190" s="682"/>
      <c r="CZ190" s="682"/>
      <c r="DA190" s="682"/>
      <c r="DB190" s="682"/>
      <c r="DC190" s="682"/>
      <c r="DD190" s="682"/>
      <c r="DE190" s="682"/>
      <c r="DF190" s="682"/>
      <c r="DG190" s="682"/>
      <c r="DH190" s="682"/>
      <c r="DI190" s="682"/>
      <c r="DJ190" s="682"/>
      <c r="DK190" s="682"/>
      <c r="DL190" s="682"/>
      <c r="DM190" s="682"/>
      <c r="DN190" s="682"/>
      <c r="DO190" s="682"/>
      <c r="DP190" s="682"/>
      <c r="DQ190" s="682"/>
      <c r="DR190" s="682"/>
      <c r="DS190" s="682"/>
      <c r="DT190" s="682"/>
      <c r="DU190" s="682"/>
      <c r="DV190" s="682"/>
      <c r="DW190" s="682"/>
      <c r="DX190" s="682"/>
      <c r="DY190" s="682"/>
      <c r="DZ190" s="682"/>
    </row>
    <row r="191" spans="1:130" s="27" customFormat="1" ht="15.75" customHeight="1" x14ac:dyDescent="0.2">
      <c r="A191" s="71"/>
      <c r="B191" s="75"/>
      <c r="C191" s="783"/>
      <c r="D191" s="1318"/>
      <c r="E191" s="1318"/>
      <c r="F191" s="1318"/>
      <c r="G191" s="1318"/>
      <c r="H191" s="1318"/>
      <c r="I191" s="1318"/>
      <c r="J191" s="1318"/>
      <c r="K191" s="1318"/>
      <c r="L191" s="1318"/>
      <c r="M191" s="1340"/>
      <c r="N191" s="1340"/>
      <c r="O191" s="1340"/>
      <c r="P191" s="1340"/>
      <c r="Q191" s="1340"/>
      <c r="R191" s="1340"/>
      <c r="S191" s="1340"/>
      <c r="T191" s="1568"/>
      <c r="U191" s="1568"/>
      <c r="V191" s="1568"/>
      <c r="W191" s="1319"/>
      <c r="X191" s="1319"/>
      <c r="Y191" s="1319"/>
      <c r="Z191" s="1319"/>
      <c r="AA191" s="780"/>
      <c r="AB191" s="780"/>
      <c r="AC191" s="828"/>
      <c r="AD191" s="829"/>
      <c r="AE191" s="677"/>
      <c r="AF191" s="675"/>
      <c r="AG191" s="675"/>
      <c r="AH191" s="675"/>
      <c r="AI191" s="749"/>
      <c r="AJ191" s="749"/>
      <c r="AK191" s="823"/>
      <c r="AL191" s="823"/>
      <c r="AM191" s="823"/>
      <c r="AN191" s="823"/>
      <c r="AO191" s="823"/>
      <c r="AP191" s="823"/>
      <c r="AQ191" s="823"/>
      <c r="AR191" s="823"/>
      <c r="AS191" s="823"/>
      <c r="AT191" s="1421"/>
      <c r="AU191" s="1421"/>
      <c r="AV191" s="1421"/>
      <c r="AW191" s="1421"/>
      <c r="AX191" s="1421"/>
      <c r="AY191" s="1421"/>
      <c r="AZ191" s="1421"/>
      <c r="BA191" s="1421"/>
      <c r="BB191" s="1421" t="s">
        <v>405</v>
      </c>
      <c r="BC191" s="1421"/>
      <c r="BD191" s="1421"/>
      <c r="BE191" s="1421"/>
      <c r="BF191" s="1421"/>
      <c r="BG191" s="1421"/>
      <c r="BH191" s="1421"/>
      <c r="BI191" s="769" t="s">
        <v>413</v>
      </c>
      <c r="BJ191" s="770"/>
      <c r="BK191" s="770"/>
      <c r="BL191" s="770"/>
      <c r="BM191" s="770"/>
      <c r="BN191" s="770"/>
      <c r="BO191" s="770"/>
      <c r="BP191" s="770"/>
      <c r="BQ191" s="770"/>
      <c r="BR191" s="770"/>
      <c r="BS191" s="770"/>
      <c r="BT191" s="770"/>
      <c r="BU191" s="771"/>
      <c r="BV191" s="682"/>
      <c r="BW191" s="682"/>
      <c r="BX191" s="682"/>
      <c r="BY191" s="682"/>
      <c r="BZ191" s="683"/>
      <c r="CA191" s="683"/>
      <c r="CB191" s="682"/>
      <c r="CC191" s="682"/>
      <c r="CD191" s="682"/>
      <c r="CE191" s="682"/>
      <c r="CF191" s="682"/>
      <c r="CG191" s="33"/>
      <c r="CH191" s="682"/>
      <c r="CI191" s="71"/>
      <c r="CJ191" s="682"/>
      <c r="CK191" s="682"/>
      <c r="CL191" s="682"/>
      <c r="CM191" s="682"/>
      <c r="CN191" s="682"/>
      <c r="CO191" s="682"/>
      <c r="CP191" s="682"/>
      <c r="CQ191" s="682"/>
      <c r="CR191" s="682"/>
      <c r="CS191" s="682"/>
      <c r="CT191" s="682"/>
      <c r="CU191" s="682"/>
      <c r="CV191" s="682"/>
      <c r="CW191" s="682"/>
      <c r="CX191" s="682"/>
      <c r="CY191" s="682"/>
      <c r="CZ191" s="682"/>
      <c r="DA191" s="682"/>
      <c r="DB191" s="682"/>
      <c r="DC191" s="682"/>
      <c r="DD191" s="682"/>
      <c r="DE191" s="682"/>
      <c r="DF191" s="682"/>
      <c r="DG191" s="682"/>
      <c r="DH191" s="682"/>
      <c r="DI191" s="682"/>
      <c r="DJ191" s="682"/>
      <c r="DK191" s="682"/>
      <c r="DL191" s="682"/>
      <c r="DM191" s="682"/>
      <c r="DN191" s="682"/>
      <c r="DO191" s="682"/>
      <c r="DP191" s="682"/>
      <c r="DQ191" s="682"/>
      <c r="DR191" s="682"/>
      <c r="DS191" s="682"/>
      <c r="DT191" s="682"/>
      <c r="DU191" s="682"/>
      <c r="DV191" s="682"/>
      <c r="DW191" s="682"/>
      <c r="DX191" s="682"/>
      <c r="DY191" s="682"/>
      <c r="DZ191" s="682"/>
    </row>
    <row r="192" spans="1:130" s="30" customFormat="1" ht="18.75" x14ac:dyDescent="0.2">
      <c r="A192" s="79"/>
      <c r="B192" s="672"/>
      <c r="C192" s="694"/>
      <c r="D192" s="1318" t="s">
        <v>8</v>
      </c>
      <c r="E192" s="1318"/>
      <c r="F192" s="1318"/>
      <c r="G192" s="1318"/>
      <c r="H192" s="1318"/>
      <c r="I192" s="1318"/>
      <c r="J192" s="1318"/>
      <c r="K192" s="1318"/>
      <c r="L192" s="1318"/>
      <c r="M192" s="1318" t="s">
        <v>9</v>
      </c>
      <c r="N192" s="1318"/>
      <c r="O192" s="1318"/>
      <c r="P192" s="1318"/>
      <c r="Q192" s="1318"/>
      <c r="R192" s="1318"/>
      <c r="S192" s="1318"/>
      <c r="T192" s="1318" t="s">
        <v>16</v>
      </c>
      <c r="U192" s="1318"/>
      <c r="V192" s="1318"/>
      <c r="W192" s="1318"/>
      <c r="X192" s="1318"/>
      <c r="Y192" s="1318"/>
      <c r="Z192" s="1318"/>
      <c r="AA192" s="734" t="s">
        <v>10</v>
      </c>
      <c r="AB192" s="734" t="s">
        <v>11</v>
      </c>
      <c r="AC192" s="1318" t="s">
        <v>34</v>
      </c>
      <c r="AD192" s="1318"/>
      <c r="AE192" s="678"/>
      <c r="AF192" s="675"/>
      <c r="AG192" s="675"/>
      <c r="AH192" s="675"/>
      <c r="AI192" s="750"/>
      <c r="AJ192" s="750"/>
      <c r="AK192" s="822" t="s">
        <v>402</v>
      </c>
      <c r="AL192" s="822"/>
      <c r="AM192" s="822"/>
      <c r="AN192" s="822"/>
      <c r="AO192" s="822"/>
      <c r="AP192" s="822"/>
      <c r="AQ192" s="822"/>
      <c r="AR192" s="822"/>
      <c r="AS192" s="822"/>
      <c r="AT192" s="1318" t="s">
        <v>403</v>
      </c>
      <c r="AU192" s="1318"/>
      <c r="AV192" s="1318"/>
      <c r="AW192" s="1318"/>
      <c r="AX192" s="1318" t="s">
        <v>404</v>
      </c>
      <c r="AY192" s="1318"/>
      <c r="AZ192" s="1318"/>
      <c r="BA192" s="1318"/>
      <c r="BB192" s="1318" t="s">
        <v>35</v>
      </c>
      <c r="BC192" s="1318"/>
      <c r="BD192" s="1318"/>
      <c r="BE192" s="1318"/>
      <c r="BF192" s="1318"/>
      <c r="BG192" s="1318"/>
      <c r="BH192" s="1318"/>
      <c r="BI192" s="769" t="s">
        <v>411</v>
      </c>
      <c r="BJ192" s="770"/>
      <c r="BK192" s="770"/>
      <c r="BL192" s="770"/>
      <c r="BM192" s="770"/>
      <c r="BN192" s="770"/>
      <c r="BO192" s="770"/>
      <c r="BP192" s="770"/>
      <c r="BQ192" s="770"/>
      <c r="BR192" s="770"/>
      <c r="BS192" s="770"/>
      <c r="BT192" s="770"/>
      <c r="BU192" s="771"/>
      <c r="BV192" s="684"/>
      <c r="BW192" s="684"/>
      <c r="BX192" s="684"/>
      <c r="BY192" s="684"/>
      <c r="BZ192" s="685"/>
      <c r="CA192" s="685"/>
      <c r="CB192" s="684"/>
      <c r="CC192" s="684"/>
      <c r="CD192" s="684"/>
      <c r="CE192" s="684"/>
      <c r="CF192" s="684"/>
      <c r="CG192" s="33"/>
      <c r="CH192" s="684"/>
      <c r="CI192" s="79"/>
      <c r="CJ192" s="684"/>
      <c r="CK192" s="684"/>
      <c r="CL192" s="684"/>
      <c r="CM192" s="684"/>
      <c r="CN192" s="684"/>
      <c r="CO192" s="684"/>
      <c r="CP192" s="684"/>
      <c r="CQ192" s="684"/>
      <c r="CR192" s="684"/>
      <c r="CS192" s="684"/>
      <c r="CT192" s="684"/>
      <c r="CU192" s="684"/>
      <c r="CV192" s="684"/>
      <c r="CW192" s="684"/>
      <c r="CX192" s="684"/>
      <c r="CY192" s="684"/>
      <c r="CZ192" s="684"/>
      <c r="DA192" s="684"/>
      <c r="DB192" s="684"/>
      <c r="DC192" s="684"/>
      <c r="DD192" s="684"/>
      <c r="DE192" s="684"/>
      <c r="DF192" s="684"/>
      <c r="DG192" s="684"/>
      <c r="DH192" s="684"/>
      <c r="DI192" s="684"/>
      <c r="DJ192" s="684"/>
      <c r="DK192" s="684"/>
      <c r="DL192" s="684"/>
      <c r="DM192" s="684"/>
      <c r="DN192" s="684"/>
      <c r="DO192" s="684"/>
      <c r="DP192" s="684"/>
      <c r="DQ192" s="684"/>
      <c r="DR192" s="684"/>
      <c r="DS192" s="684"/>
      <c r="DT192" s="684"/>
      <c r="DU192" s="684"/>
      <c r="DV192" s="684"/>
      <c r="DW192" s="684"/>
      <c r="DX192" s="684"/>
      <c r="DY192" s="684"/>
      <c r="DZ192" s="684"/>
    </row>
    <row r="193" spans="1:130" s="33" customFormat="1" ht="18.75" customHeight="1" x14ac:dyDescent="0.3">
      <c r="A193" s="390"/>
      <c r="B193" s="80"/>
      <c r="C193" s="735">
        <v>10</v>
      </c>
      <c r="D193" s="792" t="str">
        <f t="shared" ref="D193:D210" si="5">IF(D74="","",+D74)</f>
        <v>פיקוח מ-1 עד 50,000 ₪ בדה"ת</v>
      </c>
      <c r="E193" s="792"/>
      <c r="F193" s="792"/>
      <c r="G193" s="792"/>
      <c r="H193" s="792"/>
      <c r="I193" s="792"/>
      <c r="J193" s="792"/>
      <c r="K193" s="792"/>
      <c r="L193" s="792"/>
      <c r="M193" s="793" t="str">
        <f t="shared" ref="M193:M210" si="6">IF(M74="","",M74)</f>
        <v>סיורים בשטח</v>
      </c>
      <c r="N193" s="794"/>
      <c r="O193" s="794"/>
      <c r="P193" s="794"/>
      <c r="Q193" s="794"/>
      <c r="R193" s="794"/>
      <c r="S193" s="794"/>
      <c r="T193" s="784">
        <f t="shared" ref="T193:T210" si="7">IF(T74="","",T74)</f>
        <v>675</v>
      </c>
      <c r="U193" s="785"/>
      <c r="V193" s="786"/>
      <c r="W193" s="863"/>
      <c r="X193" s="863"/>
      <c r="Y193" s="841"/>
      <c r="Z193" s="794"/>
      <c r="AA193" s="737">
        <f t="shared" ref="AA193:AC210" si="8">IF(AA74="","",AA74)</f>
        <v>20</v>
      </c>
      <c r="AB193" s="738">
        <f t="shared" si="8"/>
        <v>0</v>
      </c>
      <c r="AC193" s="791">
        <f t="shared" si="8"/>
        <v>13500</v>
      </c>
      <c r="AD193" s="791"/>
      <c r="AE193" s="679"/>
      <c r="AF193" s="675"/>
      <c r="AG193" s="675"/>
      <c r="AH193" s="675"/>
      <c r="AI193" s="733"/>
      <c r="AJ193" s="733"/>
      <c r="AK193" s="819">
        <f t="shared" ref="AK193:AK210" si="9">AI74</f>
        <v>0</v>
      </c>
      <c r="AL193" s="819"/>
      <c r="AM193" s="819"/>
      <c r="AN193" s="819"/>
      <c r="AO193" s="819"/>
      <c r="AP193" s="819"/>
      <c r="AQ193" s="819"/>
      <c r="AR193" s="819"/>
      <c r="AS193" s="819"/>
      <c r="AT193" s="790">
        <f t="shared" ref="AT193:AT210" si="10">AN74</f>
        <v>0</v>
      </c>
      <c r="AU193" s="790"/>
      <c r="AV193" s="790"/>
      <c r="AW193" s="790"/>
      <c r="AX193" s="839">
        <f t="shared" ref="AX193:AX210" si="11">AR74</f>
        <v>0</v>
      </c>
      <c r="AY193" s="840"/>
      <c r="AZ193" s="840"/>
      <c r="BA193" s="840"/>
      <c r="BB193" s="837">
        <f t="shared" ref="BB193:BB210" si="12">AV74</f>
        <v>0</v>
      </c>
      <c r="BC193" s="837"/>
      <c r="BD193" s="837"/>
      <c r="BE193" s="837"/>
      <c r="BF193" s="837"/>
      <c r="BG193" s="837"/>
      <c r="BH193" s="837"/>
      <c r="BI193" s="772">
        <f t="shared" ref="BI193:BI210" si="13">AZ74</f>
        <v>13500</v>
      </c>
      <c r="BJ193" s="773"/>
      <c r="BK193" s="773"/>
      <c r="BL193" s="773"/>
      <c r="BM193" s="773"/>
      <c r="BN193" s="773"/>
      <c r="BO193" s="773"/>
      <c r="BP193" s="773"/>
      <c r="BQ193" s="773"/>
      <c r="BR193" s="773"/>
      <c r="BS193" s="773"/>
      <c r="BT193" s="773"/>
      <c r="BU193" s="774"/>
      <c r="BV193" s="686"/>
      <c r="BW193" s="687"/>
      <c r="BX193" s="688"/>
      <c r="BY193" s="689"/>
      <c r="BZ193" s="690"/>
      <c r="CA193" s="690"/>
      <c r="CB193" s="688"/>
      <c r="CC193" s="686"/>
      <c r="CD193" s="691"/>
      <c r="CE193" s="691"/>
      <c r="CF193" s="692"/>
      <c r="CH193" s="686"/>
      <c r="CI193" s="390"/>
      <c r="CJ193" s="686"/>
      <c r="CK193" s="686"/>
      <c r="CL193" s="686"/>
      <c r="CM193" s="686"/>
      <c r="CN193" s="686"/>
      <c r="CO193" s="686"/>
      <c r="CP193" s="686"/>
      <c r="CQ193" s="686"/>
      <c r="CR193" s="686"/>
      <c r="CS193" s="686"/>
      <c r="CT193" s="686"/>
      <c r="CU193" s="686"/>
      <c r="CV193" s="686"/>
      <c r="CW193" s="686"/>
      <c r="CX193" s="686"/>
      <c r="CY193" s="686"/>
      <c r="CZ193" s="686"/>
      <c r="DA193" s="686"/>
      <c r="DB193" s="686"/>
      <c r="DC193" s="686"/>
      <c r="DD193" s="686"/>
      <c r="DE193" s="686"/>
      <c r="DF193" s="686"/>
      <c r="DG193" s="686"/>
      <c r="DH193" s="686"/>
      <c r="DI193" s="686"/>
      <c r="DJ193" s="686"/>
      <c r="DK193" s="686"/>
      <c r="DL193" s="686"/>
      <c r="DM193" s="686"/>
      <c r="DN193" s="686"/>
      <c r="DO193" s="686"/>
      <c r="DP193" s="686"/>
      <c r="DQ193" s="686"/>
      <c r="DR193" s="686"/>
      <c r="DS193" s="686"/>
      <c r="DT193" s="686"/>
      <c r="DU193" s="686"/>
      <c r="DV193" s="686"/>
      <c r="DW193" s="686"/>
      <c r="DX193" s="686"/>
      <c r="DY193" s="686"/>
      <c r="DZ193" s="686"/>
    </row>
    <row r="194" spans="1:130" s="33" customFormat="1" ht="18.75" customHeight="1" x14ac:dyDescent="0.3">
      <c r="A194" s="390"/>
      <c r="B194" s="80"/>
      <c r="C194" s="735">
        <v>20</v>
      </c>
      <c r="D194" s="792" t="str">
        <f t="shared" si="5"/>
        <v>פיקוח מ-1 עד 50,000 ₪ הוראות הפעלה</v>
      </c>
      <c r="E194" s="792"/>
      <c r="F194" s="792"/>
      <c r="G194" s="792"/>
      <c r="H194" s="792"/>
      <c r="I194" s="792"/>
      <c r="J194" s="792"/>
      <c r="K194" s="792"/>
      <c r="L194" s="792"/>
      <c r="M194" s="793" t="str">
        <f t="shared" si="6"/>
        <v xml:space="preserve">דיווח פיקוח </v>
      </c>
      <c r="N194" s="794"/>
      <c r="O194" s="794"/>
      <c r="P194" s="794"/>
      <c r="Q194" s="794"/>
      <c r="R194" s="794"/>
      <c r="S194" s="794"/>
      <c r="T194" s="784">
        <f t="shared" si="7"/>
        <v>675</v>
      </c>
      <c r="U194" s="785"/>
      <c r="V194" s="786"/>
      <c r="W194" s="736"/>
      <c r="X194" s="736"/>
      <c r="Y194" s="841"/>
      <c r="Z194" s="794"/>
      <c r="AA194" s="737">
        <f t="shared" si="8"/>
        <v>20</v>
      </c>
      <c r="AB194" s="738">
        <f t="shared" si="8"/>
        <v>0</v>
      </c>
      <c r="AC194" s="791">
        <f t="shared" si="8"/>
        <v>13500</v>
      </c>
      <c r="AD194" s="791"/>
      <c r="AE194" s="679"/>
      <c r="AF194" s="675"/>
      <c r="AG194" s="675"/>
      <c r="AH194" s="675"/>
      <c r="AI194" s="733"/>
      <c r="AJ194" s="733"/>
      <c r="AK194" s="819">
        <f t="shared" si="9"/>
        <v>0</v>
      </c>
      <c r="AL194" s="819"/>
      <c r="AM194" s="819"/>
      <c r="AN194" s="819"/>
      <c r="AO194" s="819"/>
      <c r="AP194" s="819"/>
      <c r="AQ194" s="819"/>
      <c r="AR194" s="819"/>
      <c r="AS194" s="819"/>
      <c r="AT194" s="790">
        <f t="shared" si="10"/>
        <v>0</v>
      </c>
      <c r="AU194" s="790"/>
      <c r="AV194" s="790"/>
      <c r="AW194" s="790"/>
      <c r="AX194" s="839">
        <f t="shared" si="11"/>
        <v>0</v>
      </c>
      <c r="AY194" s="840"/>
      <c r="AZ194" s="840"/>
      <c r="BA194" s="840"/>
      <c r="BB194" s="837">
        <f t="shared" si="12"/>
        <v>0</v>
      </c>
      <c r="BC194" s="837"/>
      <c r="BD194" s="837"/>
      <c r="BE194" s="837"/>
      <c r="BF194" s="837"/>
      <c r="BG194" s="837"/>
      <c r="BH194" s="837"/>
      <c r="BI194" s="760">
        <f t="shared" si="13"/>
        <v>13500</v>
      </c>
      <c r="BJ194" s="761"/>
      <c r="BK194" s="761"/>
      <c r="BL194" s="761"/>
      <c r="BM194" s="761"/>
      <c r="BN194" s="761"/>
      <c r="BO194" s="761"/>
      <c r="BP194" s="761"/>
      <c r="BQ194" s="761"/>
      <c r="BR194" s="761"/>
      <c r="BS194" s="761"/>
      <c r="BT194" s="761"/>
      <c r="BU194" s="762"/>
      <c r="BV194" s="686"/>
      <c r="BW194" s="687"/>
      <c r="BX194" s="688"/>
      <c r="BY194" s="689"/>
      <c r="BZ194" s="690"/>
      <c r="CA194" s="690"/>
      <c r="CB194" s="688"/>
      <c r="CC194" s="686"/>
      <c r="CD194" s="691"/>
      <c r="CE194" s="691"/>
      <c r="CF194" s="692"/>
      <c r="CH194" s="686"/>
      <c r="CI194" s="390"/>
      <c r="CJ194" s="686"/>
      <c r="CK194" s="686"/>
      <c r="CL194" s="686"/>
      <c r="CM194" s="686"/>
      <c r="CN194" s="686"/>
      <c r="CO194" s="686"/>
      <c r="CP194" s="686"/>
      <c r="CQ194" s="686"/>
      <c r="CR194" s="686"/>
      <c r="CS194" s="686"/>
      <c r="CT194" s="686"/>
      <c r="CU194" s="686"/>
      <c r="CV194" s="686"/>
      <c r="CW194" s="686"/>
      <c r="CX194" s="686"/>
      <c r="CY194" s="686"/>
      <c r="CZ194" s="686"/>
      <c r="DA194" s="686"/>
      <c r="DB194" s="686"/>
      <c r="DC194" s="686"/>
      <c r="DD194" s="686"/>
      <c r="DE194" s="686"/>
      <c r="DF194" s="686"/>
      <c r="DG194" s="686"/>
      <c r="DH194" s="686"/>
      <c r="DI194" s="686"/>
      <c r="DJ194" s="686"/>
      <c r="DK194" s="686"/>
      <c r="DL194" s="686"/>
      <c r="DM194" s="686"/>
      <c r="DN194" s="686"/>
      <c r="DO194" s="686"/>
      <c r="DP194" s="686"/>
      <c r="DQ194" s="686"/>
      <c r="DR194" s="686"/>
      <c r="DS194" s="686"/>
      <c r="DT194" s="686"/>
      <c r="DU194" s="686"/>
      <c r="DV194" s="686"/>
      <c r="DW194" s="686"/>
      <c r="DX194" s="686"/>
      <c r="DY194" s="686"/>
      <c r="DZ194" s="686"/>
    </row>
    <row r="195" spans="1:130" s="33" customFormat="1" ht="18.75" customHeight="1" x14ac:dyDescent="0.3">
      <c r="A195" s="390"/>
      <c r="B195" s="80"/>
      <c r="C195" s="735">
        <v>30</v>
      </c>
      <c r="D195" s="792" t="str">
        <f t="shared" si="5"/>
        <v>פיקוח מ-1 עד 50,000 ₪  ועדת קבלה</v>
      </c>
      <c r="E195" s="792"/>
      <c r="F195" s="792"/>
      <c r="G195" s="792"/>
      <c r="H195" s="792"/>
      <c r="I195" s="792"/>
      <c r="J195" s="792"/>
      <c r="K195" s="792"/>
      <c r="L195" s="792"/>
      <c r="M195" s="793" t="str">
        <f t="shared" si="6"/>
        <v>פגישות ועדה</v>
      </c>
      <c r="N195" s="794"/>
      <c r="O195" s="794"/>
      <c r="P195" s="794"/>
      <c r="Q195" s="794"/>
      <c r="R195" s="794"/>
      <c r="S195" s="794"/>
      <c r="T195" s="784">
        <f t="shared" si="7"/>
        <v>450</v>
      </c>
      <c r="U195" s="785"/>
      <c r="V195" s="786"/>
      <c r="W195" s="736"/>
      <c r="X195" s="736"/>
      <c r="Y195" s="841"/>
      <c r="Z195" s="794"/>
      <c r="AA195" s="737">
        <f t="shared" si="8"/>
        <v>7</v>
      </c>
      <c r="AB195" s="738">
        <f t="shared" si="8"/>
        <v>0</v>
      </c>
      <c r="AC195" s="791">
        <f t="shared" si="8"/>
        <v>3150</v>
      </c>
      <c r="AD195" s="791"/>
      <c r="AE195" s="679"/>
      <c r="AF195" s="675"/>
      <c r="AG195" s="675"/>
      <c r="AH195" s="675"/>
      <c r="AI195" s="733"/>
      <c r="AJ195" s="733"/>
      <c r="AK195" s="819">
        <f t="shared" si="9"/>
        <v>0</v>
      </c>
      <c r="AL195" s="819"/>
      <c r="AM195" s="819"/>
      <c r="AN195" s="819"/>
      <c r="AO195" s="819"/>
      <c r="AP195" s="819"/>
      <c r="AQ195" s="819"/>
      <c r="AR195" s="819"/>
      <c r="AS195" s="819"/>
      <c r="AT195" s="790">
        <f t="shared" si="10"/>
        <v>0</v>
      </c>
      <c r="AU195" s="790"/>
      <c r="AV195" s="790"/>
      <c r="AW195" s="790"/>
      <c r="AX195" s="839">
        <f t="shared" si="11"/>
        <v>0</v>
      </c>
      <c r="AY195" s="840"/>
      <c r="AZ195" s="840"/>
      <c r="BA195" s="840"/>
      <c r="BB195" s="837">
        <f t="shared" si="12"/>
        <v>0</v>
      </c>
      <c r="BC195" s="837"/>
      <c r="BD195" s="837"/>
      <c r="BE195" s="837"/>
      <c r="BF195" s="837"/>
      <c r="BG195" s="837"/>
      <c r="BH195" s="837"/>
      <c r="BI195" s="760">
        <f t="shared" si="13"/>
        <v>3150</v>
      </c>
      <c r="BJ195" s="761"/>
      <c r="BK195" s="761"/>
      <c r="BL195" s="761"/>
      <c r="BM195" s="761"/>
      <c r="BN195" s="761"/>
      <c r="BO195" s="761"/>
      <c r="BP195" s="761"/>
      <c r="BQ195" s="761"/>
      <c r="BR195" s="761"/>
      <c r="BS195" s="761"/>
      <c r="BT195" s="761"/>
      <c r="BU195" s="762"/>
      <c r="BV195" s="686"/>
      <c r="BW195" s="687"/>
      <c r="BX195" s="688"/>
      <c r="BY195" s="689"/>
      <c r="BZ195" s="690"/>
      <c r="CA195" s="690"/>
      <c r="CB195" s="688"/>
      <c r="CC195" s="686"/>
      <c r="CD195" s="691"/>
      <c r="CE195" s="691"/>
      <c r="CF195" s="692"/>
      <c r="CH195" s="686"/>
      <c r="CI195" s="390"/>
      <c r="CJ195" s="686"/>
      <c r="CK195" s="686"/>
      <c r="CL195" s="686"/>
      <c r="CM195" s="686"/>
      <c r="CN195" s="686"/>
      <c r="CO195" s="686"/>
      <c r="CP195" s="686"/>
      <c r="CQ195" s="686"/>
      <c r="CR195" s="686"/>
      <c r="CS195" s="686"/>
      <c r="CT195" s="686"/>
      <c r="CU195" s="686"/>
      <c r="CV195" s="686"/>
      <c r="CW195" s="686"/>
      <c r="CX195" s="686"/>
      <c r="CY195" s="686"/>
      <c r="CZ195" s="686"/>
      <c r="DA195" s="686"/>
      <c r="DB195" s="686"/>
      <c r="DC195" s="686"/>
      <c r="DD195" s="686"/>
      <c r="DE195" s="686"/>
      <c r="DF195" s="686"/>
      <c r="DG195" s="686"/>
      <c r="DH195" s="686"/>
      <c r="DI195" s="686"/>
      <c r="DJ195" s="686"/>
      <c r="DK195" s="686"/>
      <c r="DL195" s="686"/>
      <c r="DM195" s="686"/>
      <c r="DN195" s="686"/>
      <c r="DO195" s="686"/>
      <c r="DP195" s="686"/>
      <c r="DQ195" s="686"/>
      <c r="DR195" s="686"/>
      <c r="DS195" s="686"/>
      <c r="DT195" s="686"/>
      <c r="DU195" s="686"/>
      <c r="DV195" s="686"/>
      <c r="DW195" s="686"/>
      <c r="DX195" s="686"/>
      <c r="DY195" s="686"/>
      <c r="DZ195" s="686"/>
    </row>
    <row r="196" spans="1:130" s="33" customFormat="1" ht="18.75" customHeight="1" x14ac:dyDescent="0.3">
      <c r="A196" s="390"/>
      <c r="B196" s="80"/>
      <c r="C196" s="735">
        <v>40</v>
      </c>
      <c r="D196" s="792" t="str">
        <f t="shared" si="5"/>
        <v>פיקוח מ-50,001 עד 100,000 ₪ בדה"ת</v>
      </c>
      <c r="E196" s="792"/>
      <c r="F196" s="792"/>
      <c r="G196" s="792"/>
      <c r="H196" s="792"/>
      <c r="I196" s="792"/>
      <c r="J196" s="792"/>
      <c r="K196" s="792"/>
      <c r="L196" s="792"/>
      <c r="M196" s="793" t="str">
        <f t="shared" si="6"/>
        <v>סיורים בשטח</v>
      </c>
      <c r="N196" s="794"/>
      <c r="O196" s="794"/>
      <c r="P196" s="794"/>
      <c r="Q196" s="794"/>
      <c r="R196" s="794"/>
      <c r="S196" s="794"/>
      <c r="T196" s="784">
        <f t="shared" si="7"/>
        <v>675</v>
      </c>
      <c r="U196" s="785"/>
      <c r="V196" s="786"/>
      <c r="W196" s="736"/>
      <c r="X196" s="736"/>
      <c r="Y196" s="841"/>
      <c r="Z196" s="794"/>
      <c r="AA196" s="737">
        <f t="shared" si="8"/>
        <v>10</v>
      </c>
      <c r="AB196" s="738">
        <f t="shared" si="8"/>
        <v>0</v>
      </c>
      <c r="AC196" s="791">
        <f t="shared" si="8"/>
        <v>6750</v>
      </c>
      <c r="AD196" s="791"/>
      <c r="AE196" s="679"/>
      <c r="AF196" s="680"/>
      <c r="AG196" s="679"/>
      <c r="AH196" s="680"/>
      <c r="AI196" s="733"/>
      <c r="AJ196" s="733"/>
      <c r="AK196" s="819">
        <f t="shared" si="9"/>
        <v>0</v>
      </c>
      <c r="AL196" s="819"/>
      <c r="AM196" s="819"/>
      <c r="AN196" s="819"/>
      <c r="AO196" s="819"/>
      <c r="AP196" s="819"/>
      <c r="AQ196" s="819"/>
      <c r="AR196" s="819"/>
      <c r="AS196" s="819"/>
      <c r="AT196" s="790">
        <f t="shared" si="10"/>
        <v>0</v>
      </c>
      <c r="AU196" s="790"/>
      <c r="AV196" s="790"/>
      <c r="AW196" s="790"/>
      <c r="AX196" s="839">
        <f t="shared" si="11"/>
        <v>0</v>
      </c>
      <c r="AY196" s="840"/>
      <c r="AZ196" s="840"/>
      <c r="BA196" s="840"/>
      <c r="BB196" s="837">
        <f t="shared" si="12"/>
        <v>0</v>
      </c>
      <c r="BC196" s="837"/>
      <c r="BD196" s="837"/>
      <c r="BE196" s="837"/>
      <c r="BF196" s="837"/>
      <c r="BG196" s="837"/>
      <c r="BH196" s="837"/>
      <c r="BI196" s="760">
        <f t="shared" si="13"/>
        <v>6750</v>
      </c>
      <c r="BJ196" s="761"/>
      <c r="BK196" s="761"/>
      <c r="BL196" s="761"/>
      <c r="BM196" s="761"/>
      <c r="BN196" s="761"/>
      <c r="BO196" s="761"/>
      <c r="BP196" s="761"/>
      <c r="BQ196" s="761"/>
      <c r="BR196" s="761"/>
      <c r="BS196" s="761"/>
      <c r="BT196" s="761"/>
      <c r="BU196" s="762"/>
      <c r="BV196" s="686"/>
      <c r="BW196" s="687"/>
      <c r="BX196" s="688"/>
      <c r="BY196" s="689"/>
      <c r="BZ196" s="690"/>
      <c r="CA196" s="690"/>
      <c r="CB196" s="688"/>
      <c r="CC196" s="686"/>
      <c r="CD196" s="691"/>
      <c r="CE196" s="691"/>
      <c r="CF196" s="692"/>
      <c r="CH196" s="686"/>
      <c r="CI196" s="390"/>
      <c r="CJ196" s="686"/>
      <c r="CK196" s="686"/>
      <c r="CL196" s="686"/>
      <c r="CM196" s="686"/>
      <c r="CN196" s="686"/>
      <c r="CO196" s="686"/>
      <c r="CP196" s="686"/>
      <c r="CQ196" s="686"/>
      <c r="CR196" s="686"/>
      <c r="CS196" s="686"/>
      <c r="CT196" s="686"/>
      <c r="CU196" s="686"/>
      <c r="CV196" s="686"/>
      <c r="CW196" s="686"/>
      <c r="CX196" s="686"/>
      <c r="CY196" s="686"/>
      <c r="CZ196" s="686"/>
      <c r="DA196" s="686"/>
      <c r="DB196" s="686"/>
      <c r="DC196" s="686"/>
      <c r="DD196" s="686"/>
      <c r="DE196" s="686"/>
      <c r="DF196" s="686"/>
      <c r="DG196" s="686"/>
      <c r="DH196" s="686"/>
      <c r="DI196" s="686"/>
      <c r="DJ196" s="686"/>
      <c r="DK196" s="686"/>
      <c r="DL196" s="686"/>
      <c r="DM196" s="686"/>
      <c r="DN196" s="686"/>
      <c r="DO196" s="686"/>
      <c r="DP196" s="686"/>
      <c r="DQ196" s="686"/>
      <c r="DR196" s="686"/>
      <c r="DS196" s="686"/>
      <c r="DT196" s="686"/>
      <c r="DU196" s="686"/>
      <c r="DV196" s="686"/>
      <c r="DW196" s="686"/>
      <c r="DX196" s="686"/>
      <c r="DY196" s="686"/>
      <c r="DZ196" s="686"/>
    </row>
    <row r="197" spans="1:130" s="33" customFormat="1" ht="18.75" customHeight="1" x14ac:dyDescent="0.3">
      <c r="A197" s="390"/>
      <c r="B197" s="80"/>
      <c r="C197" s="735">
        <v>50</v>
      </c>
      <c r="D197" s="792" t="str">
        <f t="shared" si="5"/>
        <v>פיקוח מ-50,001 עד 100,000 ₪ הוראות הפעלה</v>
      </c>
      <c r="E197" s="792"/>
      <c r="F197" s="792"/>
      <c r="G197" s="792"/>
      <c r="H197" s="792"/>
      <c r="I197" s="792"/>
      <c r="J197" s="792"/>
      <c r="K197" s="792"/>
      <c r="L197" s="792"/>
      <c r="M197" s="793" t="str">
        <f t="shared" si="6"/>
        <v xml:space="preserve">דיווח פיקוח </v>
      </c>
      <c r="N197" s="794"/>
      <c r="O197" s="794"/>
      <c r="P197" s="794"/>
      <c r="Q197" s="794"/>
      <c r="R197" s="794"/>
      <c r="S197" s="794"/>
      <c r="T197" s="784">
        <f t="shared" si="7"/>
        <v>900</v>
      </c>
      <c r="U197" s="785"/>
      <c r="V197" s="786"/>
      <c r="W197" s="736"/>
      <c r="X197" s="736"/>
      <c r="Y197" s="841"/>
      <c r="Z197" s="794"/>
      <c r="AA197" s="737">
        <f t="shared" si="8"/>
        <v>10</v>
      </c>
      <c r="AB197" s="738">
        <f t="shared" si="8"/>
        <v>0</v>
      </c>
      <c r="AC197" s="791">
        <f t="shared" si="8"/>
        <v>9000</v>
      </c>
      <c r="AD197" s="791"/>
      <c r="AE197" s="679"/>
      <c r="AF197" s="680"/>
      <c r="AG197" s="679"/>
      <c r="AH197" s="680"/>
      <c r="AI197" s="733"/>
      <c r="AJ197" s="733"/>
      <c r="AK197" s="819">
        <f t="shared" si="9"/>
        <v>0</v>
      </c>
      <c r="AL197" s="819"/>
      <c r="AM197" s="819"/>
      <c r="AN197" s="819"/>
      <c r="AO197" s="819"/>
      <c r="AP197" s="819"/>
      <c r="AQ197" s="819"/>
      <c r="AR197" s="819"/>
      <c r="AS197" s="819"/>
      <c r="AT197" s="790">
        <f t="shared" si="10"/>
        <v>0</v>
      </c>
      <c r="AU197" s="790"/>
      <c r="AV197" s="790"/>
      <c r="AW197" s="790"/>
      <c r="AX197" s="839">
        <f t="shared" si="11"/>
        <v>0</v>
      </c>
      <c r="AY197" s="840"/>
      <c r="AZ197" s="840"/>
      <c r="BA197" s="840"/>
      <c r="BB197" s="837">
        <f t="shared" si="12"/>
        <v>0</v>
      </c>
      <c r="BC197" s="837"/>
      <c r="BD197" s="837"/>
      <c r="BE197" s="837"/>
      <c r="BF197" s="837"/>
      <c r="BG197" s="837"/>
      <c r="BH197" s="837"/>
      <c r="BI197" s="772">
        <f t="shared" si="13"/>
        <v>9000</v>
      </c>
      <c r="BJ197" s="773"/>
      <c r="BK197" s="773"/>
      <c r="BL197" s="773"/>
      <c r="BM197" s="773"/>
      <c r="BN197" s="773"/>
      <c r="BO197" s="773"/>
      <c r="BP197" s="773"/>
      <c r="BQ197" s="773"/>
      <c r="BR197" s="773"/>
      <c r="BS197" s="773"/>
      <c r="BT197" s="773"/>
      <c r="BU197" s="774"/>
      <c r="BV197" s="686"/>
      <c r="BW197" s="687"/>
      <c r="BX197" s="688"/>
      <c r="BY197" s="689"/>
      <c r="BZ197" s="690"/>
      <c r="CA197" s="690"/>
      <c r="CB197" s="688"/>
      <c r="CC197" s="686"/>
      <c r="CD197" s="691"/>
      <c r="CE197" s="691"/>
      <c r="CF197" s="692"/>
      <c r="CH197" s="686"/>
      <c r="CI197" s="390"/>
      <c r="CJ197" s="686"/>
      <c r="CK197" s="686"/>
      <c r="CL197" s="686"/>
      <c r="CM197" s="686"/>
      <c r="CN197" s="686"/>
      <c r="CO197" s="686"/>
      <c r="CP197" s="686"/>
      <c r="CQ197" s="686"/>
      <c r="CR197" s="686"/>
      <c r="CS197" s="686"/>
      <c r="CT197" s="686"/>
      <c r="CU197" s="686"/>
      <c r="CV197" s="686"/>
      <c r="CW197" s="686"/>
      <c r="CX197" s="686"/>
      <c r="CY197" s="686"/>
      <c r="CZ197" s="686"/>
      <c r="DA197" s="686"/>
      <c r="DB197" s="686"/>
      <c r="DC197" s="686"/>
      <c r="DD197" s="686"/>
      <c r="DE197" s="686"/>
      <c r="DF197" s="686"/>
      <c r="DG197" s="686"/>
      <c r="DH197" s="686"/>
      <c r="DI197" s="686"/>
      <c r="DJ197" s="686"/>
      <c r="DK197" s="686"/>
      <c r="DL197" s="686"/>
      <c r="DM197" s="686"/>
      <c r="DN197" s="686"/>
      <c r="DO197" s="686"/>
      <c r="DP197" s="686"/>
      <c r="DQ197" s="686"/>
      <c r="DR197" s="686"/>
      <c r="DS197" s="686"/>
      <c r="DT197" s="686"/>
      <c r="DU197" s="686"/>
      <c r="DV197" s="686"/>
      <c r="DW197" s="686"/>
      <c r="DX197" s="686"/>
      <c r="DY197" s="686"/>
      <c r="DZ197" s="686"/>
    </row>
    <row r="198" spans="1:130" s="33" customFormat="1" ht="18.75" customHeight="1" x14ac:dyDescent="0.3">
      <c r="A198" s="390"/>
      <c r="B198" s="80"/>
      <c r="C198" s="735">
        <v>60</v>
      </c>
      <c r="D198" s="792" t="str">
        <f t="shared" si="5"/>
        <v>פיקוח מ-50,001 עד 100,000 ₪ ועדת קבלה</v>
      </c>
      <c r="E198" s="792"/>
      <c r="F198" s="792"/>
      <c r="G198" s="792"/>
      <c r="H198" s="792"/>
      <c r="I198" s="792"/>
      <c r="J198" s="792"/>
      <c r="K198" s="792"/>
      <c r="L198" s="792"/>
      <c r="M198" s="793" t="str">
        <f t="shared" si="6"/>
        <v>פגישות ועדה</v>
      </c>
      <c r="N198" s="794"/>
      <c r="O198" s="794"/>
      <c r="P198" s="794"/>
      <c r="Q198" s="794"/>
      <c r="R198" s="794"/>
      <c r="S198" s="794"/>
      <c r="T198" s="784">
        <f t="shared" si="7"/>
        <v>675</v>
      </c>
      <c r="U198" s="785"/>
      <c r="V198" s="786"/>
      <c r="W198" s="736"/>
      <c r="X198" s="736"/>
      <c r="Y198" s="841"/>
      <c r="Z198" s="794"/>
      <c r="AA198" s="737">
        <f t="shared" si="8"/>
        <v>6</v>
      </c>
      <c r="AB198" s="738">
        <f t="shared" si="8"/>
        <v>0</v>
      </c>
      <c r="AC198" s="791">
        <f t="shared" si="8"/>
        <v>4050</v>
      </c>
      <c r="AD198" s="791"/>
      <c r="AE198" s="679"/>
      <c r="AF198" s="680"/>
      <c r="AG198" s="679"/>
      <c r="AH198" s="680"/>
      <c r="AI198" s="733"/>
      <c r="AJ198" s="733"/>
      <c r="AK198" s="819">
        <f t="shared" si="9"/>
        <v>0</v>
      </c>
      <c r="AL198" s="819"/>
      <c r="AM198" s="819"/>
      <c r="AN198" s="819"/>
      <c r="AO198" s="819"/>
      <c r="AP198" s="819"/>
      <c r="AQ198" s="819"/>
      <c r="AR198" s="819"/>
      <c r="AS198" s="819"/>
      <c r="AT198" s="790">
        <f t="shared" si="10"/>
        <v>0</v>
      </c>
      <c r="AU198" s="790"/>
      <c r="AV198" s="790"/>
      <c r="AW198" s="790"/>
      <c r="AX198" s="839">
        <f t="shared" si="11"/>
        <v>0</v>
      </c>
      <c r="AY198" s="840"/>
      <c r="AZ198" s="840"/>
      <c r="BA198" s="840"/>
      <c r="BB198" s="837">
        <f t="shared" si="12"/>
        <v>0</v>
      </c>
      <c r="BC198" s="837"/>
      <c r="BD198" s="837"/>
      <c r="BE198" s="837"/>
      <c r="BF198" s="837"/>
      <c r="BG198" s="837"/>
      <c r="BH198" s="837"/>
      <c r="BI198" s="760">
        <f t="shared" si="13"/>
        <v>4050</v>
      </c>
      <c r="BJ198" s="761"/>
      <c r="BK198" s="761"/>
      <c r="BL198" s="761"/>
      <c r="BM198" s="761"/>
      <c r="BN198" s="761"/>
      <c r="BO198" s="761"/>
      <c r="BP198" s="761"/>
      <c r="BQ198" s="761"/>
      <c r="BR198" s="761"/>
      <c r="BS198" s="761"/>
      <c r="BT198" s="761"/>
      <c r="BU198" s="762"/>
      <c r="BV198" s="686"/>
      <c r="BW198" s="687"/>
      <c r="BX198" s="688"/>
      <c r="BY198" s="689"/>
      <c r="BZ198" s="690"/>
      <c r="CA198" s="690"/>
      <c r="CB198" s="688"/>
      <c r="CC198" s="686"/>
      <c r="CD198" s="691"/>
      <c r="CE198" s="691"/>
      <c r="CF198" s="692"/>
      <c r="CH198" s="686"/>
      <c r="CI198" s="390"/>
      <c r="CJ198" s="686"/>
      <c r="CK198" s="686"/>
      <c r="CL198" s="686"/>
      <c r="CM198" s="686"/>
      <c r="CN198" s="686"/>
      <c r="CO198" s="686"/>
      <c r="CP198" s="686"/>
      <c r="CQ198" s="686"/>
      <c r="CR198" s="686"/>
      <c r="CS198" s="686"/>
      <c r="CT198" s="686"/>
      <c r="CU198" s="686"/>
      <c r="CV198" s="686"/>
      <c r="CW198" s="686"/>
      <c r="CX198" s="686"/>
      <c r="CY198" s="686"/>
      <c r="CZ198" s="686"/>
      <c r="DA198" s="686"/>
      <c r="DB198" s="686"/>
      <c r="DC198" s="686"/>
      <c r="DD198" s="686"/>
      <c r="DE198" s="686"/>
      <c r="DF198" s="686"/>
      <c r="DG198" s="686"/>
      <c r="DH198" s="686"/>
      <c r="DI198" s="686"/>
      <c r="DJ198" s="686"/>
      <c r="DK198" s="686"/>
      <c r="DL198" s="686"/>
      <c r="DM198" s="686"/>
      <c r="DN198" s="686"/>
      <c r="DO198" s="686"/>
      <c r="DP198" s="686"/>
      <c r="DQ198" s="686"/>
      <c r="DR198" s="686"/>
      <c r="DS198" s="686"/>
      <c r="DT198" s="686"/>
      <c r="DU198" s="686"/>
      <c r="DV198" s="686"/>
      <c r="DW198" s="686"/>
      <c r="DX198" s="686"/>
      <c r="DY198" s="686"/>
      <c r="DZ198" s="686"/>
    </row>
    <row r="199" spans="1:130" s="33" customFormat="1" ht="18.75" customHeight="1" x14ac:dyDescent="0.3">
      <c r="A199" s="390"/>
      <c r="B199" s="80"/>
      <c r="C199" s="735">
        <v>70</v>
      </c>
      <c r="D199" s="792" t="str">
        <f t="shared" si="5"/>
        <v>פיקוח מ-100,001 עד 300,000 ₪ בדה"ת</v>
      </c>
      <c r="E199" s="792"/>
      <c r="F199" s="792"/>
      <c r="G199" s="792"/>
      <c r="H199" s="792"/>
      <c r="I199" s="792"/>
      <c r="J199" s="792"/>
      <c r="K199" s="792"/>
      <c r="L199" s="792"/>
      <c r="M199" s="793" t="str">
        <f t="shared" si="6"/>
        <v>סיורים בשטח</v>
      </c>
      <c r="N199" s="794"/>
      <c r="O199" s="794"/>
      <c r="P199" s="794"/>
      <c r="Q199" s="794"/>
      <c r="R199" s="794"/>
      <c r="S199" s="794"/>
      <c r="T199" s="784">
        <f t="shared" si="7"/>
        <v>900</v>
      </c>
      <c r="U199" s="785"/>
      <c r="V199" s="786"/>
      <c r="W199" s="736"/>
      <c r="X199" s="736"/>
      <c r="Y199" s="841"/>
      <c r="Z199" s="794"/>
      <c r="AA199" s="737">
        <f t="shared" si="8"/>
        <v>8</v>
      </c>
      <c r="AB199" s="738">
        <f t="shared" si="8"/>
        <v>0</v>
      </c>
      <c r="AC199" s="791">
        <f t="shared" si="8"/>
        <v>7200</v>
      </c>
      <c r="AD199" s="791"/>
      <c r="AE199" s="679"/>
      <c r="AF199" s="680"/>
      <c r="AG199" s="679"/>
      <c r="AH199" s="680"/>
      <c r="AI199" s="733"/>
      <c r="AJ199" s="733"/>
      <c r="AK199" s="819">
        <f t="shared" si="9"/>
        <v>0</v>
      </c>
      <c r="AL199" s="819"/>
      <c r="AM199" s="819"/>
      <c r="AN199" s="819"/>
      <c r="AO199" s="819"/>
      <c r="AP199" s="819"/>
      <c r="AQ199" s="819"/>
      <c r="AR199" s="819"/>
      <c r="AS199" s="819"/>
      <c r="AT199" s="790">
        <f t="shared" si="10"/>
        <v>0</v>
      </c>
      <c r="AU199" s="790"/>
      <c r="AV199" s="790"/>
      <c r="AW199" s="790"/>
      <c r="AX199" s="839">
        <f t="shared" si="11"/>
        <v>0</v>
      </c>
      <c r="AY199" s="840"/>
      <c r="AZ199" s="840"/>
      <c r="BA199" s="840"/>
      <c r="BB199" s="837">
        <f t="shared" si="12"/>
        <v>0</v>
      </c>
      <c r="BC199" s="837"/>
      <c r="BD199" s="837"/>
      <c r="BE199" s="837"/>
      <c r="BF199" s="837"/>
      <c r="BG199" s="837"/>
      <c r="BH199" s="837"/>
      <c r="BI199" s="760">
        <f t="shared" si="13"/>
        <v>7200</v>
      </c>
      <c r="BJ199" s="761"/>
      <c r="BK199" s="761"/>
      <c r="BL199" s="761"/>
      <c r="BM199" s="761"/>
      <c r="BN199" s="761"/>
      <c r="BO199" s="761"/>
      <c r="BP199" s="761"/>
      <c r="BQ199" s="761"/>
      <c r="BR199" s="761"/>
      <c r="BS199" s="761"/>
      <c r="BT199" s="761"/>
      <c r="BU199" s="762"/>
      <c r="BV199" s="686"/>
      <c r="BW199" s="687"/>
      <c r="BX199" s="688"/>
      <c r="BY199" s="689"/>
      <c r="BZ199" s="690"/>
      <c r="CA199" s="690"/>
      <c r="CB199" s="688"/>
      <c r="CC199" s="686"/>
      <c r="CD199" s="691"/>
      <c r="CE199" s="691"/>
      <c r="CF199" s="692"/>
      <c r="CH199" s="686"/>
      <c r="CI199" s="390"/>
      <c r="CJ199" s="686"/>
      <c r="CK199" s="686"/>
      <c r="CL199" s="686"/>
      <c r="CM199" s="686"/>
      <c r="CN199" s="686"/>
      <c r="CO199" s="686"/>
      <c r="CP199" s="686"/>
      <c r="CQ199" s="686"/>
      <c r="CR199" s="686"/>
      <c r="CS199" s="686"/>
      <c r="CT199" s="686"/>
      <c r="CU199" s="686"/>
      <c r="CV199" s="686"/>
      <c r="CW199" s="686"/>
      <c r="CX199" s="686"/>
      <c r="CY199" s="686"/>
      <c r="CZ199" s="686"/>
      <c r="DA199" s="686"/>
      <c r="DB199" s="686"/>
      <c r="DC199" s="686"/>
      <c r="DD199" s="686"/>
      <c r="DE199" s="686"/>
      <c r="DF199" s="686"/>
      <c r="DG199" s="686"/>
      <c r="DH199" s="686"/>
      <c r="DI199" s="686"/>
      <c r="DJ199" s="686"/>
      <c r="DK199" s="686"/>
      <c r="DL199" s="686"/>
      <c r="DM199" s="686"/>
      <c r="DN199" s="686"/>
      <c r="DO199" s="686"/>
      <c r="DP199" s="686"/>
      <c r="DQ199" s="686"/>
      <c r="DR199" s="686"/>
      <c r="DS199" s="686"/>
      <c r="DT199" s="686"/>
      <c r="DU199" s="686"/>
      <c r="DV199" s="686"/>
      <c r="DW199" s="686"/>
      <c r="DX199" s="686"/>
      <c r="DY199" s="686"/>
      <c r="DZ199" s="686"/>
    </row>
    <row r="200" spans="1:130" s="33" customFormat="1" ht="18.75" customHeight="1" x14ac:dyDescent="0.3">
      <c r="A200" s="390"/>
      <c r="B200" s="80"/>
      <c r="C200" s="735">
        <v>80</v>
      </c>
      <c r="D200" s="792" t="str">
        <f t="shared" si="5"/>
        <v>פיקוח מ-100,001 עד 300,000 ₪ הוראות הפעלה</v>
      </c>
      <c r="E200" s="792"/>
      <c r="F200" s="792"/>
      <c r="G200" s="792"/>
      <c r="H200" s="792"/>
      <c r="I200" s="792"/>
      <c r="J200" s="792"/>
      <c r="K200" s="792"/>
      <c r="L200" s="792"/>
      <c r="M200" s="793" t="str">
        <f t="shared" si="6"/>
        <v xml:space="preserve">דיווח פיקוח </v>
      </c>
      <c r="N200" s="794"/>
      <c r="O200" s="794"/>
      <c r="P200" s="794"/>
      <c r="Q200" s="794"/>
      <c r="R200" s="794"/>
      <c r="S200" s="794"/>
      <c r="T200" s="784">
        <f t="shared" si="7"/>
        <v>1125</v>
      </c>
      <c r="U200" s="785"/>
      <c r="V200" s="786"/>
      <c r="W200" s="736"/>
      <c r="X200" s="736"/>
      <c r="Y200" s="841"/>
      <c r="Z200" s="794"/>
      <c r="AA200" s="737">
        <f t="shared" si="8"/>
        <v>15</v>
      </c>
      <c r="AB200" s="738">
        <f t="shared" si="8"/>
        <v>0</v>
      </c>
      <c r="AC200" s="791">
        <f t="shared" si="8"/>
        <v>16875</v>
      </c>
      <c r="AD200" s="791"/>
      <c r="AE200" s="758"/>
      <c r="AF200" s="759"/>
      <c r="AG200" s="758"/>
      <c r="AH200" s="759"/>
      <c r="AI200" s="733"/>
      <c r="AJ200" s="733"/>
      <c r="AK200" s="819">
        <f t="shared" si="9"/>
        <v>0</v>
      </c>
      <c r="AL200" s="819"/>
      <c r="AM200" s="819"/>
      <c r="AN200" s="819"/>
      <c r="AO200" s="819"/>
      <c r="AP200" s="819"/>
      <c r="AQ200" s="819"/>
      <c r="AR200" s="819"/>
      <c r="AS200" s="819"/>
      <c r="AT200" s="790">
        <f t="shared" si="10"/>
        <v>0</v>
      </c>
      <c r="AU200" s="790"/>
      <c r="AV200" s="790"/>
      <c r="AW200" s="790"/>
      <c r="AX200" s="839">
        <f t="shared" si="11"/>
        <v>0</v>
      </c>
      <c r="AY200" s="840"/>
      <c r="AZ200" s="840"/>
      <c r="BA200" s="840"/>
      <c r="BB200" s="837">
        <f t="shared" si="12"/>
        <v>0</v>
      </c>
      <c r="BC200" s="837"/>
      <c r="BD200" s="837"/>
      <c r="BE200" s="837"/>
      <c r="BF200" s="837"/>
      <c r="BG200" s="837"/>
      <c r="BH200" s="837"/>
      <c r="BI200" s="830">
        <f t="shared" si="13"/>
        <v>16875</v>
      </c>
      <c r="BJ200" s="831"/>
      <c r="BK200" s="831"/>
      <c r="BL200" s="831"/>
      <c r="BM200" s="831"/>
      <c r="BN200" s="831"/>
      <c r="BO200" s="831"/>
      <c r="BP200" s="831"/>
      <c r="BQ200" s="831"/>
      <c r="BR200" s="831"/>
      <c r="BS200" s="831"/>
      <c r="BT200" s="831"/>
      <c r="BU200" s="832"/>
      <c r="BV200" s="686"/>
      <c r="BW200" s="687"/>
      <c r="BX200" s="688"/>
      <c r="BY200" s="689"/>
      <c r="BZ200" s="690"/>
      <c r="CA200" s="690"/>
      <c r="CB200" s="688"/>
      <c r="CC200" s="686"/>
      <c r="CD200" s="691"/>
      <c r="CE200" s="691"/>
      <c r="CF200" s="692"/>
      <c r="CH200" s="686"/>
      <c r="CI200" s="390"/>
      <c r="CJ200" s="686"/>
      <c r="CK200" s="686"/>
      <c r="CL200" s="686"/>
      <c r="CM200" s="686"/>
      <c r="CN200" s="686"/>
      <c r="CO200" s="686"/>
      <c r="CP200" s="686"/>
      <c r="CQ200" s="686"/>
      <c r="CR200" s="686"/>
      <c r="CS200" s="686"/>
      <c r="CT200" s="686"/>
      <c r="CU200" s="686"/>
      <c r="CV200" s="686"/>
      <c r="CW200" s="686"/>
      <c r="CX200" s="686"/>
      <c r="CY200" s="686"/>
      <c r="CZ200" s="686"/>
      <c r="DA200" s="686"/>
      <c r="DB200" s="686"/>
      <c r="DC200" s="686"/>
      <c r="DD200" s="686"/>
      <c r="DE200" s="686"/>
      <c r="DF200" s="686"/>
      <c r="DG200" s="686"/>
      <c r="DH200" s="686"/>
      <c r="DI200" s="686"/>
      <c r="DJ200" s="686"/>
      <c r="DK200" s="686"/>
      <c r="DL200" s="686"/>
      <c r="DM200" s="686"/>
      <c r="DN200" s="686"/>
      <c r="DO200" s="686"/>
      <c r="DP200" s="686"/>
      <c r="DQ200" s="686"/>
      <c r="DR200" s="686"/>
      <c r="DS200" s="686"/>
      <c r="DT200" s="686"/>
      <c r="DU200" s="686"/>
      <c r="DV200" s="686"/>
      <c r="DW200" s="686"/>
      <c r="DX200" s="686"/>
      <c r="DY200" s="686"/>
      <c r="DZ200" s="686"/>
    </row>
    <row r="201" spans="1:130" s="33" customFormat="1" ht="18.75" customHeight="1" x14ac:dyDescent="0.3">
      <c r="A201" s="390"/>
      <c r="B201" s="80"/>
      <c r="C201" s="735">
        <v>90</v>
      </c>
      <c r="D201" s="792" t="str">
        <f t="shared" si="5"/>
        <v>פיקוח מ-100,001 עד 300,000 ₪ ועדת קבלה</v>
      </c>
      <c r="E201" s="792"/>
      <c r="F201" s="792"/>
      <c r="G201" s="792"/>
      <c r="H201" s="792"/>
      <c r="I201" s="792"/>
      <c r="J201" s="792"/>
      <c r="K201" s="792"/>
      <c r="L201" s="792"/>
      <c r="M201" s="793" t="str">
        <f t="shared" si="6"/>
        <v>פגישות ועדה</v>
      </c>
      <c r="N201" s="794"/>
      <c r="O201" s="794"/>
      <c r="P201" s="794"/>
      <c r="Q201" s="794"/>
      <c r="R201" s="794"/>
      <c r="S201" s="794"/>
      <c r="T201" s="784">
        <f t="shared" si="7"/>
        <v>900</v>
      </c>
      <c r="U201" s="785"/>
      <c r="V201" s="786"/>
      <c r="W201" s="736"/>
      <c r="X201" s="736"/>
      <c r="Y201" s="841"/>
      <c r="Z201" s="794"/>
      <c r="AA201" s="737">
        <f t="shared" si="8"/>
        <v>10</v>
      </c>
      <c r="AB201" s="738">
        <f t="shared" si="8"/>
        <v>0</v>
      </c>
      <c r="AC201" s="791">
        <f t="shared" si="8"/>
        <v>9000</v>
      </c>
      <c r="AD201" s="791"/>
      <c r="AE201" s="758"/>
      <c r="AF201" s="759"/>
      <c r="AG201" s="758"/>
      <c r="AH201" s="759"/>
      <c r="AI201" s="733"/>
      <c r="AJ201" s="733"/>
      <c r="AK201" s="819">
        <f t="shared" si="9"/>
        <v>0</v>
      </c>
      <c r="AL201" s="819"/>
      <c r="AM201" s="819"/>
      <c r="AN201" s="819"/>
      <c r="AO201" s="819"/>
      <c r="AP201" s="819"/>
      <c r="AQ201" s="819"/>
      <c r="AR201" s="819"/>
      <c r="AS201" s="819"/>
      <c r="AT201" s="790">
        <f t="shared" si="10"/>
        <v>0</v>
      </c>
      <c r="AU201" s="790"/>
      <c r="AV201" s="790"/>
      <c r="AW201" s="790"/>
      <c r="AX201" s="839">
        <f t="shared" si="11"/>
        <v>0</v>
      </c>
      <c r="AY201" s="840"/>
      <c r="AZ201" s="840"/>
      <c r="BA201" s="840"/>
      <c r="BB201" s="837">
        <f t="shared" si="12"/>
        <v>0</v>
      </c>
      <c r="BC201" s="837"/>
      <c r="BD201" s="837"/>
      <c r="BE201" s="837"/>
      <c r="BF201" s="837"/>
      <c r="BG201" s="837"/>
      <c r="BH201" s="837"/>
      <c r="BI201" s="760">
        <f t="shared" si="13"/>
        <v>9000</v>
      </c>
      <c r="BJ201" s="761"/>
      <c r="BK201" s="761"/>
      <c r="BL201" s="761"/>
      <c r="BM201" s="761"/>
      <c r="BN201" s="761"/>
      <c r="BO201" s="761"/>
      <c r="BP201" s="761"/>
      <c r="BQ201" s="761"/>
      <c r="BR201" s="761"/>
      <c r="BS201" s="761"/>
      <c r="BT201" s="761"/>
      <c r="BU201" s="762"/>
      <c r="BV201" s="686"/>
      <c r="BW201" s="687"/>
      <c r="BX201" s="688"/>
      <c r="BY201" s="689"/>
      <c r="BZ201" s="690"/>
      <c r="CA201" s="690"/>
      <c r="CB201" s="688"/>
      <c r="CC201" s="686"/>
      <c r="CD201" s="691"/>
      <c r="CE201" s="691"/>
      <c r="CF201" s="692"/>
      <c r="CH201" s="686"/>
      <c r="CI201" s="390"/>
      <c r="CJ201" s="686"/>
      <c r="CK201" s="686"/>
      <c r="CL201" s="686"/>
      <c r="CM201" s="686"/>
      <c r="CN201" s="686"/>
      <c r="CO201" s="686"/>
      <c r="CP201" s="686"/>
      <c r="CQ201" s="686"/>
      <c r="CR201" s="686"/>
      <c r="CS201" s="686"/>
      <c r="CT201" s="686"/>
      <c r="CU201" s="686"/>
      <c r="CV201" s="686"/>
      <c r="CW201" s="686"/>
      <c r="CX201" s="686"/>
      <c r="CY201" s="686"/>
      <c r="CZ201" s="686"/>
      <c r="DA201" s="686"/>
      <c r="DB201" s="686"/>
      <c r="DC201" s="686"/>
      <c r="DD201" s="686"/>
      <c r="DE201" s="686"/>
      <c r="DF201" s="686"/>
      <c r="DG201" s="686"/>
      <c r="DH201" s="686"/>
      <c r="DI201" s="686"/>
      <c r="DJ201" s="686"/>
      <c r="DK201" s="686"/>
      <c r="DL201" s="686"/>
      <c r="DM201" s="686"/>
      <c r="DN201" s="686"/>
      <c r="DO201" s="686"/>
      <c r="DP201" s="686"/>
      <c r="DQ201" s="686"/>
      <c r="DR201" s="686"/>
      <c r="DS201" s="686"/>
      <c r="DT201" s="686"/>
      <c r="DU201" s="686"/>
      <c r="DV201" s="686"/>
      <c r="DW201" s="686"/>
      <c r="DX201" s="686"/>
      <c r="DY201" s="686"/>
      <c r="DZ201" s="686"/>
    </row>
    <row r="202" spans="1:130" s="33" customFormat="1" ht="18.75" customHeight="1" x14ac:dyDescent="0.3">
      <c r="A202" s="390"/>
      <c r="B202" s="80"/>
      <c r="C202" s="735">
        <v>100</v>
      </c>
      <c r="D202" s="792" t="str">
        <f t="shared" si="5"/>
        <v>פיקוח מ-300,001 עד 600,000 ₪ בדה"ת</v>
      </c>
      <c r="E202" s="792"/>
      <c r="F202" s="792"/>
      <c r="G202" s="792"/>
      <c r="H202" s="792"/>
      <c r="I202" s="792"/>
      <c r="J202" s="792"/>
      <c r="K202" s="792"/>
      <c r="L202" s="792"/>
      <c r="M202" s="793" t="str">
        <f t="shared" si="6"/>
        <v>סיורים בשטח</v>
      </c>
      <c r="N202" s="794"/>
      <c r="O202" s="794"/>
      <c r="P202" s="794"/>
      <c r="Q202" s="794"/>
      <c r="R202" s="794"/>
      <c r="S202" s="794"/>
      <c r="T202" s="784">
        <f t="shared" si="7"/>
        <v>1125</v>
      </c>
      <c r="U202" s="785"/>
      <c r="V202" s="786"/>
      <c r="W202" s="736"/>
      <c r="X202" s="736"/>
      <c r="Y202" s="841"/>
      <c r="Z202" s="794"/>
      <c r="AA202" s="737">
        <f t="shared" si="8"/>
        <v>15</v>
      </c>
      <c r="AB202" s="738">
        <f t="shared" si="8"/>
        <v>0</v>
      </c>
      <c r="AC202" s="791">
        <f t="shared" si="8"/>
        <v>16875</v>
      </c>
      <c r="AD202" s="791"/>
      <c r="AE202" s="758"/>
      <c r="AF202" s="759"/>
      <c r="AG202" s="758"/>
      <c r="AH202" s="759"/>
      <c r="AI202" s="733"/>
      <c r="AJ202" s="733"/>
      <c r="AK202" s="819">
        <f t="shared" si="9"/>
        <v>0</v>
      </c>
      <c r="AL202" s="819"/>
      <c r="AM202" s="819"/>
      <c r="AN202" s="819"/>
      <c r="AO202" s="819"/>
      <c r="AP202" s="819"/>
      <c r="AQ202" s="819"/>
      <c r="AR202" s="819"/>
      <c r="AS202" s="819"/>
      <c r="AT202" s="790">
        <f t="shared" si="10"/>
        <v>0</v>
      </c>
      <c r="AU202" s="790"/>
      <c r="AV202" s="790"/>
      <c r="AW202" s="790"/>
      <c r="AX202" s="839">
        <f t="shared" si="11"/>
        <v>0</v>
      </c>
      <c r="AY202" s="840"/>
      <c r="AZ202" s="840"/>
      <c r="BA202" s="840"/>
      <c r="BB202" s="837">
        <f t="shared" si="12"/>
        <v>0</v>
      </c>
      <c r="BC202" s="837"/>
      <c r="BD202" s="837"/>
      <c r="BE202" s="837"/>
      <c r="BF202" s="837"/>
      <c r="BG202" s="837"/>
      <c r="BH202" s="837"/>
      <c r="BI202" s="760">
        <f t="shared" si="13"/>
        <v>16875</v>
      </c>
      <c r="BJ202" s="761"/>
      <c r="BK202" s="761"/>
      <c r="BL202" s="761"/>
      <c r="BM202" s="761"/>
      <c r="BN202" s="761"/>
      <c r="BO202" s="761"/>
      <c r="BP202" s="761"/>
      <c r="BQ202" s="761"/>
      <c r="BR202" s="761"/>
      <c r="BS202" s="761"/>
      <c r="BT202" s="761"/>
      <c r="BU202" s="762"/>
      <c r="BV202" s="686"/>
      <c r="BW202" s="687"/>
      <c r="BX202" s="688"/>
      <c r="BY202" s="689"/>
      <c r="BZ202" s="690"/>
      <c r="CA202" s="690"/>
      <c r="CB202" s="688"/>
      <c r="CC202" s="686"/>
      <c r="CD202" s="691"/>
      <c r="CE202" s="691"/>
      <c r="CF202" s="692"/>
      <c r="CH202" s="686"/>
      <c r="CI202" s="390"/>
      <c r="CJ202" s="686"/>
      <c r="CK202" s="686"/>
      <c r="CL202" s="686"/>
      <c r="CM202" s="686"/>
      <c r="CN202" s="686"/>
      <c r="CO202" s="686"/>
      <c r="CP202" s="686"/>
      <c r="CQ202" s="686"/>
      <c r="CR202" s="686"/>
      <c r="CS202" s="686"/>
      <c r="CT202" s="686"/>
      <c r="CU202" s="686"/>
      <c r="CV202" s="686"/>
      <c r="CW202" s="686"/>
      <c r="CX202" s="686"/>
      <c r="CY202" s="686"/>
      <c r="CZ202" s="686"/>
      <c r="DA202" s="686"/>
      <c r="DB202" s="686"/>
      <c r="DC202" s="686"/>
      <c r="DD202" s="686"/>
      <c r="DE202" s="686"/>
      <c r="DF202" s="686"/>
      <c r="DG202" s="686"/>
      <c r="DH202" s="686"/>
      <c r="DI202" s="686"/>
      <c r="DJ202" s="686"/>
      <c r="DK202" s="686"/>
      <c r="DL202" s="686"/>
      <c r="DM202" s="686"/>
      <c r="DN202" s="686"/>
      <c r="DO202" s="686"/>
      <c r="DP202" s="686"/>
      <c r="DQ202" s="686"/>
      <c r="DR202" s="686"/>
      <c r="DS202" s="686"/>
      <c r="DT202" s="686"/>
      <c r="DU202" s="686"/>
      <c r="DV202" s="686"/>
      <c r="DW202" s="686"/>
      <c r="DX202" s="686"/>
      <c r="DY202" s="686"/>
      <c r="DZ202" s="686"/>
    </row>
    <row r="203" spans="1:130" s="33" customFormat="1" ht="18.75" customHeight="1" x14ac:dyDescent="0.3">
      <c r="A203" s="390"/>
      <c r="B203" s="80"/>
      <c r="C203" s="735">
        <v>110</v>
      </c>
      <c r="D203" s="792" t="str">
        <f t="shared" si="5"/>
        <v>פיקוח מ-300,001 עד 600,000 ₪ הוראות הפעלה</v>
      </c>
      <c r="E203" s="792"/>
      <c r="F203" s="792"/>
      <c r="G203" s="792"/>
      <c r="H203" s="792"/>
      <c r="I203" s="792"/>
      <c r="J203" s="792"/>
      <c r="K203" s="792"/>
      <c r="L203" s="792"/>
      <c r="M203" s="793" t="str">
        <f t="shared" si="6"/>
        <v xml:space="preserve">דיווח פיקוח </v>
      </c>
      <c r="N203" s="794"/>
      <c r="O203" s="794"/>
      <c r="P203" s="794"/>
      <c r="Q203" s="794"/>
      <c r="R203" s="794"/>
      <c r="S203" s="794"/>
      <c r="T203" s="784">
        <f t="shared" si="7"/>
        <v>1350</v>
      </c>
      <c r="U203" s="785"/>
      <c r="V203" s="786"/>
      <c r="W203" s="736"/>
      <c r="X203" s="736"/>
      <c r="Y203" s="841"/>
      <c r="Z203" s="794"/>
      <c r="AA203" s="737">
        <f t="shared" si="8"/>
        <v>15</v>
      </c>
      <c r="AB203" s="738">
        <f t="shared" si="8"/>
        <v>0</v>
      </c>
      <c r="AC203" s="791">
        <f t="shared" si="8"/>
        <v>20250</v>
      </c>
      <c r="AD203" s="791"/>
      <c r="AE203" s="758"/>
      <c r="AF203" s="759"/>
      <c r="AG203" s="758"/>
      <c r="AH203" s="759"/>
      <c r="AI203" s="733"/>
      <c r="AJ203" s="733"/>
      <c r="AK203" s="819">
        <f t="shared" si="9"/>
        <v>0</v>
      </c>
      <c r="AL203" s="819"/>
      <c r="AM203" s="819"/>
      <c r="AN203" s="819"/>
      <c r="AO203" s="819"/>
      <c r="AP203" s="819"/>
      <c r="AQ203" s="819"/>
      <c r="AR203" s="819"/>
      <c r="AS203" s="819"/>
      <c r="AT203" s="790">
        <f t="shared" si="10"/>
        <v>0</v>
      </c>
      <c r="AU203" s="790"/>
      <c r="AV203" s="790"/>
      <c r="AW203" s="790"/>
      <c r="AX203" s="839">
        <f t="shared" si="11"/>
        <v>0</v>
      </c>
      <c r="AY203" s="840"/>
      <c r="AZ203" s="840"/>
      <c r="BA203" s="840"/>
      <c r="BB203" s="837">
        <f t="shared" si="12"/>
        <v>0</v>
      </c>
      <c r="BC203" s="837"/>
      <c r="BD203" s="837"/>
      <c r="BE203" s="837"/>
      <c r="BF203" s="837"/>
      <c r="BG203" s="837"/>
      <c r="BH203" s="837"/>
      <c r="BI203" s="772">
        <f t="shared" si="13"/>
        <v>20250</v>
      </c>
      <c r="BJ203" s="773"/>
      <c r="BK203" s="773"/>
      <c r="BL203" s="773"/>
      <c r="BM203" s="773"/>
      <c r="BN203" s="773"/>
      <c r="BO203" s="773"/>
      <c r="BP203" s="773"/>
      <c r="BQ203" s="773"/>
      <c r="BR203" s="773"/>
      <c r="BS203" s="773"/>
      <c r="BT203" s="773"/>
      <c r="BU203" s="774"/>
      <c r="BV203" s="686"/>
      <c r="BW203" s="687"/>
      <c r="BX203" s="688"/>
      <c r="BY203" s="689"/>
      <c r="BZ203" s="690"/>
      <c r="CA203" s="690"/>
      <c r="CB203" s="688"/>
      <c r="CC203" s="686"/>
      <c r="CD203" s="691"/>
      <c r="CE203" s="691"/>
      <c r="CF203" s="692"/>
      <c r="CH203" s="686"/>
      <c r="CI203" s="390"/>
      <c r="CJ203" s="686"/>
      <c r="CK203" s="686"/>
      <c r="CL203" s="686"/>
      <c r="CM203" s="686"/>
      <c r="CN203" s="686"/>
      <c r="CO203" s="686"/>
      <c r="CP203" s="686"/>
      <c r="CQ203" s="686"/>
      <c r="CR203" s="686"/>
      <c r="CS203" s="686"/>
      <c r="CT203" s="686"/>
      <c r="CU203" s="686"/>
      <c r="CV203" s="686"/>
      <c r="CW203" s="686"/>
      <c r="CX203" s="686"/>
      <c r="CY203" s="686"/>
      <c r="CZ203" s="686"/>
      <c r="DA203" s="686"/>
      <c r="DB203" s="686"/>
      <c r="DC203" s="686"/>
      <c r="DD203" s="686"/>
      <c r="DE203" s="686"/>
      <c r="DF203" s="686"/>
      <c r="DG203" s="686"/>
      <c r="DH203" s="686"/>
      <c r="DI203" s="686"/>
      <c r="DJ203" s="686"/>
      <c r="DK203" s="686"/>
      <c r="DL203" s="686"/>
      <c r="DM203" s="686"/>
      <c r="DN203" s="686"/>
      <c r="DO203" s="686"/>
      <c r="DP203" s="686"/>
      <c r="DQ203" s="686"/>
      <c r="DR203" s="686"/>
      <c r="DS203" s="686"/>
      <c r="DT203" s="686"/>
      <c r="DU203" s="686"/>
      <c r="DV203" s="686"/>
      <c r="DW203" s="686"/>
      <c r="DX203" s="686"/>
      <c r="DY203" s="686"/>
      <c r="DZ203" s="686"/>
    </row>
    <row r="204" spans="1:130" s="33" customFormat="1" ht="18.75" customHeight="1" x14ac:dyDescent="0.3">
      <c r="A204" s="390"/>
      <c r="B204" s="80"/>
      <c r="C204" s="735">
        <v>120</v>
      </c>
      <c r="D204" s="792" t="str">
        <f t="shared" si="5"/>
        <v>פיקוח מ-300,001 עד 600,000 ₪ ועדת קבלה</v>
      </c>
      <c r="E204" s="792"/>
      <c r="F204" s="792"/>
      <c r="G204" s="792"/>
      <c r="H204" s="792"/>
      <c r="I204" s="792"/>
      <c r="J204" s="792"/>
      <c r="K204" s="792"/>
      <c r="L204" s="792"/>
      <c r="M204" s="793" t="str">
        <f t="shared" si="6"/>
        <v>פגישות ועדה</v>
      </c>
      <c r="N204" s="794"/>
      <c r="O204" s="794"/>
      <c r="P204" s="794"/>
      <c r="Q204" s="794"/>
      <c r="R204" s="794"/>
      <c r="S204" s="794"/>
      <c r="T204" s="784">
        <f t="shared" si="7"/>
        <v>1125</v>
      </c>
      <c r="U204" s="785"/>
      <c r="V204" s="786"/>
      <c r="W204" s="736"/>
      <c r="X204" s="736"/>
      <c r="Y204" s="841"/>
      <c r="Z204" s="794"/>
      <c r="AA204" s="737">
        <f t="shared" si="8"/>
        <v>5</v>
      </c>
      <c r="AB204" s="738">
        <f t="shared" si="8"/>
        <v>0</v>
      </c>
      <c r="AC204" s="791">
        <f t="shared" si="8"/>
        <v>5625</v>
      </c>
      <c r="AD204" s="791"/>
      <c r="AE204" s="758"/>
      <c r="AF204" s="759"/>
      <c r="AG204" s="758"/>
      <c r="AH204" s="759"/>
      <c r="AI204" s="733"/>
      <c r="AJ204" s="733"/>
      <c r="AK204" s="819">
        <f t="shared" si="9"/>
        <v>0</v>
      </c>
      <c r="AL204" s="819"/>
      <c r="AM204" s="819"/>
      <c r="AN204" s="819"/>
      <c r="AO204" s="819"/>
      <c r="AP204" s="819"/>
      <c r="AQ204" s="819"/>
      <c r="AR204" s="819"/>
      <c r="AS204" s="819"/>
      <c r="AT204" s="790">
        <f t="shared" si="10"/>
        <v>0</v>
      </c>
      <c r="AU204" s="790"/>
      <c r="AV204" s="790"/>
      <c r="AW204" s="790"/>
      <c r="AX204" s="839">
        <f t="shared" si="11"/>
        <v>0</v>
      </c>
      <c r="AY204" s="840"/>
      <c r="AZ204" s="840"/>
      <c r="BA204" s="840"/>
      <c r="BB204" s="837">
        <f t="shared" si="12"/>
        <v>0</v>
      </c>
      <c r="BC204" s="837"/>
      <c r="BD204" s="837"/>
      <c r="BE204" s="837"/>
      <c r="BF204" s="837"/>
      <c r="BG204" s="837"/>
      <c r="BH204" s="837"/>
      <c r="BI204" s="760">
        <f t="shared" si="13"/>
        <v>5625</v>
      </c>
      <c r="BJ204" s="761"/>
      <c r="BK204" s="761"/>
      <c r="BL204" s="761"/>
      <c r="BM204" s="761"/>
      <c r="BN204" s="761"/>
      <c r="BO204" s="761"/>
      <c r="BP204" s="761"/>
      <c r="BQ204" s="761"/>
      <c r="BR204" s="761"/>
      <c r="BS204" s="761"/>
      <c r="BT204" s="761"/>
      <c r="BU204" s="762"/>
      <c r="BV204" s="686"/>
      <c r="BW204" s="687"/>
      <c r="BX204" s="688"/>
      <c r="BY204" s="689"/>
      <c r="BZ204" s="690"/>
      <c r="CA204" s="690"/>
      <c r="CB204" s="688"/>
      <c r="CC204" s="686"/>
      <c r="CD204" s="691"/>
      <c r="CE204" s="691"/>
      <c r="CF204" s="692"/>
      <c r="CH204" s="686"/>
      <c r="CI204" s="390"/>
      <c r="CJ204" s="686"/>
      <c r="CK204" s="686"/>
      <c r="CL204" s="686"/>
      <c r="CM204" s="686"/>
      <c r="CN204" s="686"/>
      <c r="CO204" s="686"/>
      <c r="CP204" s="686"/>
      <c r="CQ204" s="686"/>
      <c r="CR204" s="686"/>
      <c r="CS204" s="686"/>
      <c r="CT204" s="686"/>
      <c r="CU204" s="686"/>
      <c r="CV204" s="686"/>
      <c r="CW204" s="686"/>
      <c r="CX204" s="686"/>
      <c r="CY204" s="686"/>
      <c r="CZ204" s="686"/>
      <c r="DA204" s="686"/>
      <c r="DB204" s="686"/>
      <c r="DC204" s="686"/>
      <c r="DD204" s="686"/>
      <c r="DE204" s="686"/>
      <c r="DF204" s="686"/>
      <c r="DG204" s="686"/>
      <c r="DH204" s="686"/>
      <c r="DI204" s="686"/>
      <c r="DJ204" s="686"/>
      <c r="DK204" s="686"/>
      <c r="DL204" s="686"/>
      <c r="DM204" s="686"/>
      <c r="DN204" s="686"/>
      <c r="DO204" s="686"/>
      <c r="DP204" s="686"/>
      <c r="DQ204" s="686"/>
      <c r="DR204" s="686"/>
      <c r="DS204" s="686"/>
      <c r="DT204" s="686"/>
      <c r="DU204" s="686"/>
      <c r="DV204" s="686"/>
      <c r="DW204" s="686"/>
      <c r="DX204" s="686"/>
      <c r="DY204" s="686"/>
      <c r="DZ204" s="686"/>
    </row>
    <row r="205" spans="1:130" s="33" customFormat="1" ht="18.75" customHeight="1" x14ac:dyDescent="0.3">
      <c r="A205" s="390"/>
      <c r="B205" s="80"/>
      <c r="C205" s="735">
        <v>130</v>
      </c>
      <c r="D205" s="792" t="str">
        <f t="shared" si="5"/>
        <v>פיקוח מ-600,001 עד 1,200,000 ₪ בדה"ת</v>
      </c>
      <c r="E205" s="792"/>
      <c r="F205" s="792"/>
      <c r="G205" s="792"/>
      <c r="H205" s="792"/>
      <c r="I205" s="792"/>
      <c r="J205" s="792"/>
      <c r="K205" s="792"/>
      <c r="L205" s="792"/>
      <c r="M205" s="793" t="str">
        <f t="shared" si="6"/>
        <v>סיורים בשטח</v>
      </c>
      <c r="N205" s="794"/>
      <c r="O205" s="794"/>
      <c r="P205" s="794"/>
      <c r="Q205" s="794"/>
      <c r="R205" s="794"/>
      <c r="S205" s="794"/>
      <c r="T205" s="784">
        <f t="shared" si="7"/>
        <v>1125</v>
      </c>
      <c r="U205" s="785"/>
      <c r="V205" s="786"/>
      <c r="W205" s="736"/>
      <c r="X205" s="736"/>
      <c r="Y205" s="841"/>
      <c r="Z205" s="794"/>
      <c r="AA205" s="737">
        <f t="shared" si="8"/>
        <v>5</v>
      </c>
      <c r="AB205" s="738">
        <f t="shared" si="8"/>
        <v>0</v>
      </c>
      <c r="AC205" s="791">
        <f t="shared" si="8"/>
        <v>5625</v>
      </c>
      <c r="AD205" s="791"/>
      <c r="AE205" s="758"/>
      <c r="AF205" s="759"/>
      <c r="AG205" s="758"/>
      <c r="AH205" s="759"/>
      <c r="AI205" s="733"/>
      <c r="AJ205" s="733"/>
      <c r="AK205" s="819">
        <f t="shared" si="9"/>
        <v>0</v>
      </c>
      <c r="AL205" s="819"/>
      <c r="AM205" s="819"/>
      <c r="AN205" s="819"/>
      <c r="AO205" s="819"/>
      <c r="AP205" s="819"/>
      <c r="AQ205" s="819"/>
      <c r="AR205" s="819"/>
      <c r="AS205" s="819"/>
      <c r="AT205" s="790">
        <f t="shared" si="10"/>
        <v>0</v>
      </c>
      <c r="AU205" s="790"/>
      <c r="AV205" s="790"/>
      <c r="AW205" s="790"/>
      <c r="AX205" s="839">
        <f t="shared" si="11"/>
        <v>0</v>
      </c>
      <c r="AY205" s="840"/>
      <c r="AZ205" s="840"/>
      <c r="BA205" s="840"/>
      <c r="BB205" s="837">
        <f t="shared" si="12"/>
        <v>0</v>
      </c>
      <c r="BC205" s="837"/>
      <c r="BD205" s="837"/>
      <c r="BE205" s="837"/>
      <c r="BF205" s="837"/>
      <c r="BG205" s="837"/>
      <c r="BH205" s="837"/>
      <c r="BI205" s="772">
        <f t="shared" si="13"/>
        <v>5625</v>
      </c>
      <c r="BJ205" s="773"/>
      <c r="BK205" s="773"/>
      <c r="BL205" s="773"/>
      <c r="BM205" s="773"/>
      <c r="BN205" s="773"/>
      <c r="BO205" s="773"/>
      <c r="BP205" s="773"/>
      <c r="BQ205" s="773"/>
      <c r="BR205" s="773"/>
      <c r="BS205" s="773"/>
      <c r="BT205" s="773"/>
      <c r="BU205" s="774"/>
      <c r="BV205" s="686"/>
      <c r="BW205" s="687"/>
      <c r="BX205" s="688"/>
      <c r="BY205" s="689"/>
      <c r="BZ205" s="690"/>
      <c r="CA205" s="690"/>
      <c r="CB205" s="688"/>
      <c r="CC205" s="686"/>
      <c r="CD205" s="691"/>
      <c r="CE205" s="691"/>
      <c r="CF205" s="692"/>
      <c r="CH205" s="686"/>
      <c r="CI205" s="390"/>
      <c r="CJ205" s="686"/>
      <c r="CK205" s="686"/>
      <c r="CL205" s="686"/>
      <c r="CM205" s="686"/>
      <c r="CN205" s="686"/>
      <c r="CO205" s="686"/>
      <c r="CP205" s="686"/>
      <c r="CQ205" s="686"/>
      <c r="CR205" s="686"/>
      <c r="CS205" s="686"/>
      <c r="CT205" s="686"/>
      <c r="CU205" s="686"/>
      <c r="CV205" s="686"/>
      <c r="CW205" s="686"/>
      <c r="CX205" s="686"/>
      <c r="CY205" s="686"/>
      <c r="CZ205" s="686"/>
      <c r="DA205" s="686"/>
      <c r="DB205" s="686"/>
      <c r="DC205" s="686"/>
      <c r="DD205" s="686"/>
      <c r="DE205" s="686"/>
      <c r="DF205" s="686"/>
      <c r="DG205" s="686"/>
      <c r="DH205" s="686"/>
      <c r="DI205" s="686"/>
      <c r="DJ205" s="686"/>
      <c r="DK205" s="686"/>
      <c r="DL205" s="686"/>
      <c r="DM205" s="686"/>
      <c r="DN205" s="686"/>
      <c r="DO205" s="686"/>
      <c r="DP205" s="686"/>
      <c r="DQ205" s="686"/>
      <c r="DR205" s="686"/>
      <c r="DS205" s="686"/>
      <c r="DT205" s="686"/>
      <c r="DU205" s="686"/>
      <c r="DV205" s="686"/>
      <c r="DW205" s="686"/>
      <c r="DX205" s="686"/>
      <c r="DY205" s="686"/>
      <c r="DZ205" s="686"/>
    </row>
    <row r="206" spans="1:130" s="33" customFormat="1" ht="18.75" customHeight="1" x14ac:dyDescent="0.3">
      <c r="A206" s="390"/>
      <c r="B206" s="80"/>
      <c r="C206" s="735">
        <v>140</v>
      </c>
      <c r="D206" s="792" t="str">
        <f t="shared" si="5"/>
        <v>פיקוח מ-600,001 עד 1,200,000 ₪ הוראות הפעלה</v>
      </c>
      <c r="E206" s="792"/>
      <c r="F206" s="792"/>
      <c r="G206" s="792"/>
      <c r="H206" s="792"/>
      <c r="I206" s="792"/>
      <c r="J206" s="792"/>
      <c r="K206" s="792"/>
      <c r="L206" s="792"/>
      <c r="M206" s="793" t="str">
        <f t="shared" si="6"/>
        <v xml:space="preserve">דיווח פיקוח </v>
      </c>
      <c r="N206" s="794"/>
      <c r="O206" s="794"/>
      <c r="P206" s="794"/>
      <c r="Q206" s="794"/>
      <c r="R206" s="794"/>
      <c r="S206" s="794"/>
      <c r="T206" s="784">
        <f t="shared" si="7"/>
        <v>1575</v>
      </c>
      <c r="U206" s="785"/>
      <c r="V206" s="786"/>
      <c r="W206" s="736"/>
      <c r="X206" s="736"/>
      <c r="Y206" s="841"/>
      <c r="Z206" s="794"/>
      <c r="AA206" s="737">
        <f t="shared" si="8"/>
        <v>10</v>
      </c>
      <c r="AB206" s="738">
        <f t="shared" si="8"/>
        <v>0</v>
      </c>
      <c r="AC206" s="791">
        <f t="shared" si="8"/>
        <v>15750</v>
      </c>
      <c r="AD206" s="791"/>
      <c r="AE206" s="758"/>
      <c r="AF206" s="759"/>
      <c r="AG206" s="758"/>
      <c r="AH206" s="759"/>
      <c r="AI206" s="733"/>
      <c r="AJ206" s="733"/>
      <c r="AK206" s="819">
        <f t="shared" si="9"/>
        <v>0</v>
      </c>
      <c r="AL206" s="819"/>
      <c r="AM206" s="819"/>
      <c r="AN206" s="819"/>
      <c r="AO206" s="819"/>
      <c r="AP206" s="819"/>
      <c r="AQ206" s="819"/>
      <c r="AR206" s="819"/>
      <c r="AS206" s="819"/>
      <c r="AT206" s="790">
        <f t="shared" si="10"/>
        <v>0</v>
      </c>
      <c r="AU206" s="790"/>
      <c r="AV206" s="790"/>
      <c r="AW206" s="790"/>
      <c r="AX206" s="839">
        <f t="shared" si="11"/>
        <v>0</v>
      </c>
      <c r="AY206" s="840"/>
      <c r="AZ206" s="840"/>
      <c r="BA206" s="840"/>
      <c r="BB206" s="837">
        <f t="shared" si="12"/>
        <v>0</v>
      </c>
      <c r="BC206" s="837"/>
      <c r="BD206" s="837"/>
      <c r="BE206" s="837"/>
      <c r="BF206" s="837"/>
      <c r="BG206" s="837"/>
      <c r="BH206" s="837"/>
      <c r="BI206" s="760">
        <f t="shared" si="13"/>
        <v>15750</v>
      </c>
      <c r="BJ206" s="761"/>
      <c r="BK206" s="761"/>
      <c r="BL206" s="761"/>
      <c r="BM206" s="761"/>
      <c r="BN206" s="761"/>
      <c r="BO206" s="761"/>
      <c r="BP206" s="761"/>
      <c r="BQ206" s="761"/>
      <c r="BR206" s="761"/>
      <c r="BS206" s="761"/>
      <c r="BT206" s="761"/>
      <c r="BU206" s="762"/>
      <c r="BV206" s="686"/>
      <c r="BW206" s="687"/>
      <c r="BX206" s="688"/>
      <c r="BY206" s="689"/>
      <c r="BZ206" s="690"/>
      <c r="CA206" s="690"/>
      <c r="CB206" s="688"/>
      <c r="CC206" s="686"/>
      <c r="CD206" s="691"/>
      <c r="CE206" s="691"/>
      <c r="CF206" s="692"/>
      <c r="CH206" s="686"/>
      <c r="CI206" s="390"/>
      <c r="CJ206" s="686"/>
      <c r="CK206" s="686"/>
      <c r="CL206" s="686"/>
      <c r="CM206" s="686"/>
      <c r="CN206" s="686"/>
      <c r="CO206" s="686"/>
      <c r="CP206" s="686"/>
      <c r="CQ206" s="686"/>
      <c r="CR206" s="686"/>
      <c r="CS206" s="686"/>
      <c r="CT206" s="686"/>
      <c r="CU206" s="686"/>
      <c r="CV206" s="686"/>
      <c r="CW206" s="686"/>
      <c r="CX206" s="686"/>
      <c r="CY206" s="686"/>
      <c r="CZ206" s="686"/>
      <c r="DA206" s="686"/>
      <c r="DB206" s="686"/>
      <c r="DC206" s="686"/>
      <c r="DD206" s="686"/>
      <c r="DE206" s="686"/>
      <c r="DF206" s="686"/>
      <c r="DG206" s="686"/>
      <c r="DH206" s="686"/>
      <c r="DI206" s="686"/>
      <c r="DJ206" s="686"/>
      <c r="DK206" s="686"/>
      <c r="DL206" s="686"/>
      <c r="DM206" s="686"/>
      <c r="DN206" s="686"/>
      <c r="DO206" s="686"/>
      <c r="DP206" s="686"/>
      <c r="DQ206" s="686"/>
      <c r="DR206" s="686"/>
      <c r="DS206" s="686"/>
      <c r="DT206" s="686"/>
      <c r="DU206" s="686"/>
      <c r="DV206" s="686"/>
      <c r="DW206" s="686"/>
      <c r="DX206" s="686"/>
      <c r="DY206" s="686"/>
      <c r="DZ206" s="686"/>
    </row>
    <row r="207" spans="1:130" s="33" customFormat="1" ht="18.75" customHeight="1" x14ac:dyDescent="0.3">
      <c r="A207" s="390"/>
      <c r="B207" s="80"/>
      <c r="C207" s="735">
        <v>150</v>
      </c>
      <c r="D207" s="792" t="str">
        <f t="shared" si="5"/>
        <v>פיקוח מ-600,001 עד 1,200,000 ₪ ועדת קבלה</v>
      </c>
      <c r="E207" s="792"/>
      <c r="F207" s="792"/>
      <c r="G207" s="792"/>
      <c r="H207" s="792"/>
      <c r="I207" s="792"/>
      <c r="J207" s="792"/>
      <c r="K207" s="792"/>
      <c r="L207" s="792"/>
      <c r="M207" s="793" t="str">
        <f t="shared" si="6"/>
        <v>פגישות ועדה</v>
      </c>
      <c r="N207" s="794"/>
      <c r="O207" s="794"/>
      <c r="P207" s="794"/>
      <c r="Q207" s="794"/>
      <c r="R207" s="794"/>
      <c r="S207" s="794"/>
      <c r="T207" s="784">
        <f t="shared" si="7"/>
        <v>1350</v>
      </c>
      <c r="U207" s="785"/>
      <c r="V207" s="786"/>
      <c r="W207" s="736"/>
      <c r="X207" s="736"/>
      <c r="Y207" s="841"/>
      <c r="Z207" s="794"/>
      <c r="AA207" s="737">
        <f t="shared" si="8"/>
        <v>5</v>
      </c>
      <c r="AB207" s="738">
        <f t="shared" si="8"/>
        <v>0</v>
      </c>
      <c r="AC207" s="791">
        <f t="shared" si="8"/>
        <v>6750</v>
      </c>
      <c r="AD207" s="791"/>
      <c r="AE207" s="758"/>
      <c r="AF207" s="759"/>
      <c r="AG207" s="758"/>
      <c r="AH207" s="759"/>
      <c r="AI207" s="733"/>
      <c r="AJ207" s="733"/>
      <c r="AK207" s="819">
        <f t="shared" si="9"/>
        <v>0</v>
      </c>
      <c r="AL207" s="819"/>
      <c r="AM207" s="819"/>
      <c r="AN207" s="819"/>
      <c r="AO207" s="819"/>
      <c r="AP207" s="819"/>
      <c r="AQ207" s="819"/>
      <c r="AR207" s="819"/>
      <c r="AS207" s="819"/>
      <c r="AT207" s="790">
        <f t="shared" si="10"/>
        <v>0</v>
      </c>
      <c r="AU207" s="790"/>
      <c r="AV207" s="790"/>
      <c r="AW207" s="790"/>
      <c r="AX207" s="839">
        <f t="shared" si="11"/>
        <v>0</v>
      </c>
      <c r="AY207" s="840"/>
      <c r="AZ207" s="840"/>
      <c r="BA207" s="840"/>
      <c r="BB207" s="837">
        <f t="shared" si="12"/>
        <v>0</v>
      </c>
      <c r="BC207" s="837"/>
      <c r="BD207" s="837"/>
      <c r="BE207" s="837"/>
      <c r="BF207" s="837"/>
      <c r="BG207" s="837"/>
      <c r="BH207" s="837"/>
      <c r="BI207" s="830">
        <f t="shared" si="13"/>
        <v>6750</v>
      </c>
      <c r="BJ207" s="831"/>
      <c r="BK207" s="831"/>
      <c r="BL207" s="831"/>
      <c r="BM207" s="831"/>
      <c r="BN207" s="831"/>
      <c r="BO207" s="831"/>
      <c r="BP207" s="831"/>
      <c r="BQ207" s="831"/>
      <c r="BR207" s="831"/>
      <c r="BS207" s="831"/>
      <c r="BT207" s="831"/>
      <c r="BU207" s="832"/>
      <c r="BV207" s="686"/>
      <c r="BW207" s="687"/>
      <c r="BX207" s="688"/>
      <c r="BY207" s="689"/>
      <c r="BZ207" s="690"/>
      <c r="CA207" s="690"/>
      <c r="CB207" s="688"/>
      <c r="CC207" s="686"/>
      <c r="CD207" s="691"/>
      <c r="CE207" s="691"/>
      <c r="CF207" s="692"/>
      <c r="CH207" s="686"/>
      <c r="CI207" s="390"/>
      <c r="CJ207" s="686"/>
      <c r="CK207" s="686"/>
      <c r="CL207" s="686"/>
      <c r="CM207" s="686"/>
      <c r="CN207" s="686"/>
      <c r="CO207" s="686"/>
      <c r="CP207" s="686"/>
      <c r="CQ207" s="686"/>
      <c r="CR207" s="686"/>
      <c r="CS207" s="686"/>
      <c r="CT207" s="686"/>
      <c r="CU207" s="686"/>
      <c r="CV207" s="686"/>
      <c r="CW207" s="686"/>
      <c r="CX207" s="686"/>
      <c r="CY207" s="686"/>
      <c r="CZ207" s="686"/>
      <c r="DA207" s="686"/>
      <c r="DB207" s="686"/>
      <c r="DC207" s="686"/>
      <c r="DD207" s="686"/>
      <c r="DE207" s="686"/>
      <c r="DF207" s="686"/>
      <c r="DG207" s="686"/>
      <c r="DH207" s="686"/>
      <c r="DI207" s="686"/>
      <c r="DJ207" s="686"/>
      <c r="DK207" s="686"/>
      <c r="DL207" s="686"/>
      <c r="DM207" s="686"/>
      <c r="DN207" s="686"/>
      <c r="DO207" s="686"/>
      <c r="DP207" s="686"/>
      <c r="DQ207" s="686"/>
      <c r="DR207" s="686"/>
      <c r="DS207" s="686"/>
      <c r="DT207" s="686"/>
      <c r="DU207" s="686"/>
      <c r="DV207" s="686"/>
      <c r="DW207" s="686"/>
      <c r="DX207" s="686"/>
      <c r="DY207" s="686"/>
      <c r="DZ207" s="686"/>
    </row>
    <row r="208" spans="1:130" s="33" customFormat="1" ht="18.75" customHeight="1" x14ac:dyDescent="0.3">
      <c r="A208" s="390"/>
      <c r="B208" s="80"/>
      <c r="C208" s="735">
        <v>160</v>
      </c>
      <c r="D208" s="792" t="str">
        <f t="shared" si="5"/>
        <v>תכנון בתת מ-1 עד 300,000 ₪</v>
      </c>
      <c r="E208" s="792"/>
      <c r="F208" s="792"/>
      <c r="G208" s="792"/>
      <c r="H208" s="792"/>
      <c r="I208" s="792"/>
      <c r="J208" s="792"/>
      <c r="K208" s="792"/>
      <c r="L208" s="792"/>
      <c r="M208" s="793" t="str">
        <f t="shared" si="6"/>
        <v>תכנון בתת</v>
      </c>
      <c r="N208" s="794"/>
      <c r="O208" s="794"/>
      <c r="P208" s="794"/>
      <c r="Q208" s="794"/>
      <c r="R208" s="794"/>
      <c r="S208" s="794"/>
      <c r="T208" s="784">
        <f t="shared" si="7"/>
        <v>1500</v>
      </c>
      <c r="U208" s="785"/>
      <c r="V208" s="786"/>
      <c r="W208" s="863"/>
      <c r="X208" s="863"/>
      <c r="Y208" s="841"/>
      <c r="Z208" s="794"/>
      <c r="AA208" s="737">
        <f t="shared" si="8"/>
        <v>2</v>
      </c>
      <c r="AB208" s="738">
        <f t="shared" si="8"/>
        <v>0</v>
      </c>
      <c r="AC208" s="791">
        <f t="shared" si="8"/>
        <v>3000</v>
      </c>
      <c r="AD208" s="791"/>
      <c r="AE208" s="758"/>
      <c r="AF208" s="759"/>
      <c r="AG208" s="758"/>
      <c r="AH208" s="759"/>
      <c r="AI208" s="733"/>
      <c r="AJ208" s="733"/>
      <c r="AK208" s="819">
        <f t="shared" si="9"/>
        <v>0</v>
      </c>
      <c r="AL208" s="819"/>
      <c r="AM208" s="819"/>
      <c r="AN208" s="819"/>
      <c r="AO208" s="819"/>
      <c r="AP208" s="819"/>
      <c r="AQ208" s="819"/>
      <c r="AR208" s="819"/>
      <c r="AS208" s="819"/>
      <c r="AT208" s="790">
        <f t="shared" si="10"/>
        <v>0</v>
      </c>
      <c r="AU208" s="790"/>
      <c r="AV208" s="790"/>
      <c r="AW208" s="790"/>
      <c r="AX208" s="839">
        <f t="shared" si="11"/>
        <v>0</v>
      </c>
      <c r="AY208" s="840"/>
      <c r="AZ208" s="840"/>
      <c r="BA208" s="840"/>
      <c r="BB208" s="837">
        <f t="shared" si="12"/>
        <v>0</v>
      </c>
      <c r="BC208" s="837"/>
      <c r="BD208" s="837"/>
      <c r="BE208" s="837"/>
      <c r="BF208" s="837"/>
      <c r="BG208" s="837"/>
      <c r="BH208" s="837"/>
      <c r="BI208" s="760">
        <f t="shared" si="13"/>
        <v>3000</v>
      </c>
      <c r="BJ208" s="761"/>
      <c r="BK208" s="761"/>
      <c r="BL208" s="761"/>
      <c r="BM208" s="761"/>
      <c r="BN208" s="761"/>
      <c r="BO208" s="761"/>
      <c r="BP208" s="761"/>
      <c r="BQ208" s="761"/>
      <c r="BR208" s="761"/>
      <c r="BS208" s="761"/>
      <c r="BT208" s="761"/>
      <c r="BU208" s="762"/>
      <c r="BV208" s="693"/>
      <c r="BW208" s="687"/>
      <c r="BX208" s="688"/>
      <c r="BY208" s="689"/>
      <c r="BZ208" s="690"/>
      <c r="CA208" s="690"/>
      <c r="CB208" s="688"/>
      <c r="CC208" s="686"/>
      <c r="CD208" s="691"/>
      <c r="CE208" s="691"/>
      <c r="CF208" s="692"/>
      <c r="CH208" s="686"/>
      <c r="CI208" s="390"/>
      <c r="CJ208" s="686"/>
      <c r="CK208" s="686"/>
      <c r="CL208" s="686"/>
      <c r="CM208" s="686"/>
      <c r="CN208" s="686"/>
      <c r="CO208" s="686"/>
      <c r="CP208" s="686"/>
      <c r="CQ208" s="686"/>
      <c r="CR208" s="686"/>
      <c r="CS208" s="686"/>
      <c r="CT208" s="686"/>
      <c r="CU208" s="686"/>
      <c r="CV208" s="686"/>
      <c r="CW208" s="686"/>
      <c r="CX208" s="686"/>
      <c r="CY208" s="686"/>
      <c r="CZ208" s="686"/>
      <c r="DA208" s="686"/>
      <c r="DB208" s="686"/>
      <c r="DC208" s="686"/>
      <c r="DD208" s="686"/>
      <c r="DE208" s="686"/>
      <c r="DF208" s="686"/>
      <c r="DG208" s="686"/>
      <c r="DH208" s="686"/>
      <c r="DI208" s="686"/>
      <c r="DJ208" s="686"/>
      <c r="DK208" s="686"/>
      <c r="DL208" s="686"/>
      <c r="DM208" s="686"/>
      <c r="DN208" s="686"/>
      <c r="DO208" s="686"/>
      <c r="DP208" s="686"/>
      <c r="DQ208" s="686"/>
      <c r="DR208" s="686"/>
      <c r="DS208" s="686"/>
      <c r="DT208" s="686"/>
      <c r="DU208" s="686"/>
      <c r="DV208" s="686"/>
      <c r="DW208" s="686"/>
      <c r="DX208" s="686"/>
      <c r="DY208" s="686"/>
      <c r="DZ208" s="686"/>
    </row>
    <row r="209" spans="1:192" s="33" customFormat="1" ht="18.75" customHeight="1" x14ac:dyDescent="0.3">
      <c r="A209" s="390"/>
      <c r="B209" s="80"/>
      <c r="C209" s="735">
        <v>170</v>
      </c>
      <c r="D209" s="792" t="str">
        <f t="shared" si="5"/>
        <v>תכנון  בתת מ- 300,001 עד 600,000 ₪</v>
      </c>
      <c r="E209" s="792"/>
      <c r="F209" s="792"/>
      <c r="G209" s="792"/>
      <c r="H209" s="792"/>
      <c r="I209" s="792"/>
      <c r="J209" s="792"/>
      <c r="K209" s="792"/>
      <c r="L209" s="792"/>
      <c r="M209" s="793" t="str">
        <f t="shared" si="6"/>
        <v>תכנון בתת</v>
      </c>
      <c r="N209" s="794"/>
      <c r="O209" s="794"/>
      <c r="P209" s="794"/>
      <c r="Q209" s="794"/>
      <c r="R209" s="794"/>
      <c r="S209" s="794"/>
      <c r="T209" s="784">
        <f t="shared" si="7"/>
        <v>3000</v>
      </c>
      <c r="U209" s="785"/>
      <c r="V209" s="786"/>
      <c r="W209" s="863"/>
      <c r="X209" s="863"/>
      <c r="Y209" s="841"/>
      <c r="Z209" s="794"/>
      <c r="AA209" s="737">
        <f t="shared" si="8"/>
        <v>2</v>
      </c>
      <c r="AB209" s="738">
        <f t="shared" si="8"/>
        <v>0</v>
      </c>
      <c r="AC209" s="791">
        <f t="shared" si="8"/>
        <v>6000</v>
      </c>
      <c r="AD209" s="791"/>
      <c r="AE209" s="758"/>
      <c r="AF209" s="759"/>
      <c r="AG209" s="758"/>
      <c r="AH209" s="759"/>
      <c r="AI209" s="733"/>
      <c r="AJ209" s="733"/>
      <c r="AK209" s="819">
        <f t="shared" si="9"/>
        <v>0</v>
      </c>
      <c r="AL209" s="819"/>
      <c r="AM209" s="819"/>
      <c r="AN209" s="819"/>
      <c r="AO209" s="819"/>
      <c r="AP209" s="819"/>
      <c r="AQ209" s="819"/>
      <c r="AR209" s="819"/>
      <c r="AS209" s="819"/>
      <c r="AT209" s="790">
        <f t="shared" si="10"/>
        <v>0</v>
      </c>
      <c r="AU209" s="790"/>
      <c r="AV209" s="790"/>
      <c r="AW209" s="790"/>
      <c r="AX209" s="839">
        <f t="shared" si="11"/>
        <v>0</v>
      </c>
      <c r="AY209" s="840"/>
      <c r="AZ209" s="840"/>
      <c r="BA209" s="840"/>
      <c r="BB209" s="837">
        <f t="shared" si="12"/>
        <v>0</v>
      </c>
      <c r="BC209" s="837"/>
      <c r="BD209" s="837"/>
      <c r="BE209" s="837"/>
      <c r="BF209" s="837"/>
      <c r="BG209" s="837"/>
      <c r="BH209" s="837"/>
      <c r="BI209" s="760">
        <f t="shared" si="13"/>
        <v>6000</v>
      </c>
      <c r="BJ209" s="761"/>
      <c r="BK209" s="761"/>
      <c r="BL209" s="761"/>
      <c r="BM209" s="761"/>
      <c r="BN209" s="761"/>
      <c r="BO209" s="761"/>
      <c r="BP209" s="761"/>
      <c r="BQ209" s="761"/>
      <c r="BR209" s="761"/>
      <c r="BS209" s="761"/>
      <c r="BT209" s="761"/>
      <c r="BU209" s="762"/>
      <c r="BV209" s="693"/>
      <c r="BW209" s="687"/>
      <c r="BX209" s="688"/>
      <c r="BY209" s="689"/>
      <c r="BZ209" s="690"/>
      <c r="CA209" s="690"/>
      <c r="CB209" s="688"/>
      <c r="CC209" s="686"/>
      <c r="CD209" s="691"/>
      <c r="CE209" s="691"/>
      <c r="CF209" s="692"/>
      <c r="CG209" s="686"/>
      <c r="CH209" s="686"/>
      <c r="CI209" s="390"/>
      <c r="CJ209" s="686"/>
      <c r="CK209" s="686"/>
      <c r="CL209" s="686"/>
      <c r="CM209" s="686"/>
      <c r="CN209" s="686"/>
      <c r="CO209" s="686"/>
      <c r="CP209" s="686"/>
      <c r="CQ209" s="686"/>
      <c r="CR209" s="686"/>
      <c r="CS209" s="686"/>
      <c r="CT209" s="686"/>
      <c r="CU209" s="686"/>
      <c r="CV209" s="686"/>
      <c r="CW209" s="686"/>
      <c r="CX209" s="686"/>
      <c r="CY209" s="686"/>
      <c r="CZ209" s="686"/>
      <c r="DA209" s="686"/>
      <c r="DB209" s="686"/>
      <c r="DC209" s="686"/>
      <c r="DD209" s="686"/>
      <c r="DE209" s="686"/>
      <c r="DF209" s="686"/>
      <c r="DG209" s="686"/>
      <c r="DH209" s="686"/>
      <c r="DI209" s="686"/>
      <c r="DJ209" s="686"/>
      <c r="DK209" s="686"/>
      <c r="DL209" s="686"/>
      <c r="DM209" s="686"/>
      <c r="DN209" s="686"/>
      <c r="DO209" s="686"/>
      <c r="DP209" s="686"/>
      <c r="DQ209" s="686"/>
      <c r="DR209" s="686"/>
      <c r="DS209" s="686"/>
      <c r="DT209" s="686"/>
      <c r="DU209" s="686"/>
      <c r="DV209" s="686"/>
      <c r="DW209" s="686"/>
      <c r="DX209" s="686"/>
      <c r="DY209" s="686"/>
      <c r="DZ209" s="686"/>
    </row>
    <row r="210" spans="1:192" s="33" customFormat="1" ht="18.75" customHeight="1" x14ac:dyDescent="0.3">
      <c r="A210" s="390"/>
      <c r="B210" s="80"/>
      <c r="C210" s="735">
        <v>180</v>
      </c>
      <c r="D210" s="792" t="str">
        <f t="shared" si="5"/>
        <v>תכנון בתת מ-600,001 עד 1,200,000 ₪</v>
      </c>
      <c r="E210" s="792"/>
      <c r="F210" s="792"/>
      <c r="G210" s="792"/>
      <c r="H210" s="792"/>
      <c r="I210" s="792"/>
      <c r="J210" s="792"/>
      <c r="K210" s="792"/>
      <c r="L210" s="792"/>
      <c r="M210" s="793" t="str">
        <f t="shared" si="6"/>
        <v>תכנון בתת</v>
      </c>
      <c r="N210" s="794"/>
      <c r="O210" s="794"/>
      <c r="P210" s="794"/>
      <c r="Q210" s="794"/>
      <c r="R210" s="794"/>
      <c r="S210" s="794"/>
      <c r="T210" s="784">
        <f t="shared" si="7"/>
        <v>4500</v>
      </c>
      <c r="U210" s="785"/>
      <c r="V210" s="786"/>
      <c r="W210" s="863"/>
      <c r="X210" s="863"/>
      <c r="Y210" s="841"/>
      <c r="Z210" s="794"/>
      <c r="AA210" s="737">
        <f t="shared" si="8"/>
        <v>3</v>
      </c>
      <c r="AB210" s="738">
        <f t="shared" si="8"/>
        <v>0</v>
      </c>
      <c r="AC210" s="791">
        <f t="shared" si="8"/>
        <v>13500</v>
      </c>
      <c r="AD210" s="791"/>
      <c r="AE210" s="758"/>
      <c r="AF210" s="759"/>
      <c r="AG210" s="758"/>
      <c r="AH210" s="759"/>
      <c r="AI210" s="733"/>
      <c r="AK210" s="819">
        <f t="shared" si="9"/>
        <v>0</v>
      </c>
      <c r="AL210" s="819"/>
      <c r="AM210" s="819"/>
      <c r="AN210" s="819"/>
      <c r="AO210" s="819"/>
      <c r="AP210" s="819"/>
      <c r="AQ210" s="819"/>
      <c r="AR210" s="819"/>
      <c r="AS210" s="819"/>
      <c r="AT210" s="790">
        <f t="shared" si="10"/>
        <v>0</v>
      </c>
      <c r="AU210" s="790"/>
      <c r="AV210" s="790"/>
      <c r="AW210" s="790"/>
      <c r="AX210" s="839">
        <f t="shared" si="11"/>
        <v>0</v>
      </c>
      <c r="AY210" s="840"/>
      <c r="AZ210" s="840"/>
      <c r="BA210" s="840"/>
      <c r="BB210" s="837">
        <f t="shared" si="12"/>
        <v>0</v>
      </c>
      <c r="BC210" s="837"/>
      <c r="BD210" s="837"/>
      <c r="BE210" s="837"/>
      <c r="BF210" s="837"/>
      <c r="BG210" s="837"/>
      <c r="BH210" s="837"/>
      <c r="BI210" s="760">
        <f t="shared" si="13"/>
        <v>13500</v>
      </c>
      <c r="BJ210" s="761"/>
      <c r="BK210" s="761"/>
      <c r="BL210" s="761"/>
      <c r="BM210" s="761"/>
      <c r="BN210" s="761"/>
      <c r="BO210" s="761"/>
      <c r="BP210" s="761"/>
      <c r="BQ210" s="761"/>
      <c r="BR210" s="761"/>
      <c r="BS210" s="761"/>
      <c r="BT210" s="761"/>
      <c r="BU210" s="762"/>
      <c r="BV210" s="693"/>
      <c r="BW210" s="687"/>
      <c r="BX210" s="688"/>
      <c r="BY210" s="689"/>
      <c r="BZ210" s="690"/>
      <c r="CA210" s="690"/>
      <c r="CB210" s="688"/>
      <c r="CC210" s="686"/>
      <c r="CD210" s="691"/>
      <c r="CE210" s="691"/>
      <c r="CF210" s="692"/>
      <c r="CG210" s="686"/>
      <c r="CH210" s="686"/>
      <c r="CI210" s="390"/>
      <c r="CJ210" s="686"/>
      <c r="CK210" s="686"/>
      <c r="CL210" s="686"/>
      <c r="CM210" s="686"/>
      <c r="CN210" s="686"/>
      <c r="CO210" s="686"/>
      <c r="CP210" s="686"/>
      <c r="CQ210" s="686"/>
      <c r="CR210" s="686"/>
      <c r="CS210" s="686"/>
      <c r="CT210" s="686"/>
      <c r="CU210" s="686"/>
      <c r="CV210" s="686"/>
      <c r="CW210" s="686"/>
      <c r="CX210" s="686"/>
      <c r="CY210" s="686"/>
      <c r="CZ210" s="686"/>
      <c r="DA210" s="686"/>
      <c r="DB210" s="686"/>
      <c r="DC210" s="686"/>
      <c r="DD210" s="686"/>
      <c r="DE210" s="686"/>
      <c r="DF210" s="686"/>
      <c r="DG210" s="686"/>
      <c r="DH210" s="686"/>
      <c r="DI210" s="686"/>
      <c r="DJ210" s="686"/>
      <c r="DK210" s="686"/>
      <c r="DL210" s="686"/>
      <c r="DM210" s="686"/>
      <c r="DN210" s="686"/>
      <c r="DO210" s="686"/>
      <c r="DP210" s="686"/>
      <c r="DQ210" s="686"/>
      <c r="DR210" s="686"/>
      <c r="DS210" s="686"/>
      <c r="DT210" s="686"/>
      <c r="DU210" s="686"/>
      <c r="DV210" s="686"/>
      <c r="DW210" s="686"/>
      <c r="DX210" s="686"/>
      <c r="DY210" s="686"/>
      <c r="DZ210" s="686"/>
    </row>
    <row r="211" spans="1:192" s="33" customFormat="1" ht="30.75" customHeight="1" thickBot="1" x14ac:dyDescent="0.35">
      <c r="A211" s="390"/>
      <c r="B211" s="554"/>
      <c r="C211" s="82"/>
      <c r="D211" s="1199" t="s">
        <v>344</v>
      </c>
      <c r="E211" s="1200"/>
      <c r="F211" s="1200"/>
      <c r="G211" s="1200"/>
      <c r="H211" s="1200"/>
      <c r="I211" s="1200"/>
      <c r="J211" s="1200"/>
      <c r="K211" s="1200"/>
      <c r="L211" s="1201"/>
      <c r="M211" s="745"/>
      <c r="N211" s="746"/>
      <c r="O211" s="747"/>
      <c r="P211" s="747"/>
      <c r="Q211" s="747"/>
      <c r="R211" s="747"/>
      <c r="S211" s="748"/>
      <c r="T211" s="820">
        <f>SUM(T193:V210)</f>
        <v>23625</v>
      </c>
      <c r="U211" s="838"/>
      <c r="V211" s="821"/>
      <c r="W211" s="744"/>
      <c r="X211" s="744"/>
      <c r="Y211" s="744"/>
      <c r="Z211" s="744"/>
      <c r="AA211" s="744"/>
      <c r="AB211" s="744"/>
      <c r="AC211" s="820">
        <f>SUM(AC193:AD210)</f>
        <v>176400</v>
      </c>
      <c r="AD211" s="821"/>
      <c r="AE211"/>
      <c r="AF211"/>
      <c r="AG211"/>
      <c r="AH211"/>
      <c r="AI211"/>
      <c r="AJ211"/>
      <c r="AK211"/>
      <c r="AL211"/>
      <c r="AM211"/>
      <c r="AN211"/>
      <c r="AO211"/>
      <c r="AP211"/>
      <c r="AQ211" s="988"/>
      <c r="AR211" s="988"/>
      <c r="AS211" s="988"/>
      <c r="AT211" s="988"/>
      <c r="AU211" s="988"/>
      <c r="AV211" s="988"/>
      <c r="AW211" s="988"/>
      <c r="AX211" s="820">
        <f>SUM(AX193:BA210)</f>
        <v>0</v>
      </c>
      <c r="AY211" s="838"/>
      <c r="AZ211" s="838"/>
      <c r="BA211" s="838"/>
      <c r="BB211" s="763">
        <f>SUM(BB193:BH210)</f>
        <v>0</v>
      </c>
      <c r="BC211" s="764"/>
      <c r="BD211" s="764"/>
      <c r="BE211" s="764"/>
      <c r="BF211" s="764"/>
      <c r="BG211" s="764"/>
      <c r="BH211" s="764"/>
      <c r="BI211" s="763">
        <f>SUM(BI193:BN210)</f>
        <v>176400</v>
      </c>
      <c r="BJ211" s="764"/>
      <c r="BK211" s="764"/>
      <c r="BL211" s="764"/>
      <c r="BM211" s="764"/>
      <c r="BN211" s="764"/>
      <c r="BO211" s="764"/>
      <c r="BP211" s="764"/>
      <c r="BQ211" s="764"/>
      <c r="BR211" s="764"/>
      <c r="BS211" s="764"/>
      <c r="BT211" s="764"/>
      <c r="BU211" s="765"/>
      <c r="BY211" s="981" t="s">
        <v>13</v>
      </c>
      <c r="BZ211" s="981"/>
      <c r="CA211" s="981"/>
      <c r="CB211" s="981"/>
      <c r="CC211" s="981"/>
      <c r="CH211" s="34"/>
      <c r="CI211" s="390"/>
      <c r="CJ211" s="555"/>
      <c r="CK211" s="34"/>
      <c r="CL211" s="34"/>
      <c r="CM211" s="34"/>
      <c r="CN211" s="556"/>
      <c r="CO211" s="557"/>
      <c r="CP211" s="681"/>
      <c r="CQ211" s="34"/>
      <c r="CS211" s="558"/>
      <c r="CT211" s="558"/>
      <c r="CU211" s="558"/>
      <c r="CV211" s="558"/>
      <c r="CW211" s="558"/>
      <c r="CX211" s="558"/>
      <c r="CY211" s="84"/>
      <c r="CZ211" s="84"/>
    </row>
    <row r="212" spans="1:192" customFormat="1" ht="30.75" customHeight="1" x14ac:dyDescent="0.2">
      <c r="CI212" s="390"/>
    </row>
    <row r="213" spans="1:192" s="33" customFormat="1" ht="15" customHeight="1" x14ac:dyDescent="0.2">
      <c r="A213" s="390"/>
      <c r="B213" s="554"/>
      <c r="C213" s="1547" t="s">
        <v>51</v>
      </c>
      <c r="D213" s="1548"/>
      <c r="E213" s="1548"/>
      <c r="F213" s="1548"/>
      <c r="G213" s="1548"/>
      <c r="H213" s="1549"/>
      <c r="I213" s="1613" t="str">
        <f>IF(CM213&lt;&gt;CR367,CM213,IF(CM215&lt;&gt;"",CM215,CR367))</f>
        <v>בעת מילוי הטופס יש לרשום מידע בלתי מסווג בלבד</v>
      </c>
      <c r="J213" s="1613"/>
      <c r="K213" s="1613"/>
      <c r="L213" s="1613"/>
      <c r="M213" s="1613"/>
      <c r="N213" s="1613"/>
      <c r="O213" s="1613"/>
      <c r="P213" s="1613"/>
      <c r="Q213" s="1613"/>
      <c r="R213" s="1613"/>
      <c r="S213" s="1613"/>
      <c r="T213" s="1613"/>
      <c r="U213" s="1613"/>
      <c r="V213" s="1613"/>
      <c r="W213" s="1613"/>
      <c r="X213" s="1613"/>
      <c r="Y213" s="1613"/>
      <c r="Z213" s="1613"/>
      <c r="AA213" s="1613"/>
      <c r="AB213" s="1613"/>
      <c r="AC213" s="1613"/>
      <c r="AD213" s="1613"/>
      <c r="AE213" s="1613"/>
      <c r="AF213" s="1613"/>
      <c r="AG213" s="1613"/>
      <c r="AH213" s="1613"/>
      <c r="AI213" s="1613"/>
      <c r="AJ213" s="1613"/>
      <c r="AK213" s="1613"/>
      <c r="AL213" s="1613"/>
      <c r="AM213" s="1613"/>
      <c r="AN213" s="1613"/>
      <c r="AO213" s="1613"/>
      <c r="AP213" s="1613"/>
      <c r="AQ213" s="1613"/>
      <c r="AR213" s="1613"/>
      <c r="AS213"/>
      <c r="AT213"/>
      <c r="AU213"/>
      <c r="AV213" s="560"/>
      <c r="AW213" s="561"/>
      <c r="AX213" s="561"/>
      <c r="AY213" s="1039"/>
      <c r="AZ213" s="1039"/>
      <c r="BA213" s="1039"/>
      <c r="BB213" s="1039"/>
      <c r="BC213" s="1039"/>
      <c r="BD213" s="1039"/>
      <c r="BE213" s="1039"/>
      <c r="BF213" s="1039"/>
      <c r="BG213" s="1039"/>
      <c r="BH213" s="1039"/>
      <c r="BI213" s="1039"/>
      <c r="BJ213" s="1039"/>
      <c r="BK213" s="1039"/>
      <c r="BL213" s="1039"/>
      <c r="BM213" s="1039"/>
      <c r="BN213" s="1039"/>
      <c r="BO213" s="1039"/>
      <c r="BP213" s="1039"/>
      <c r="BQ213" s="1039"/>
      <c r="BR213" s="1039"/>
      <c r="BS213" s="1039"/>
      <c r="BT213" s="1039"/>
      <c r="BU213" s="1039"/>
      <c r="BV213" s="1039"/>
      <c r="BW213" s="1039"/>
      <c r="BX213" s="1039"/>
      <c r="BY213" s="1039"/>
      <c r="BZ213" s="1039"/>
      <c r="CA213" s="1039"/>
      <c r="CB213" s="1039"/>
      <c r="CC213" s="1039"/>
      <c r="CD213" s="83"/>
      <c r="CE213" s="83"/>
      <c r="CF213" s="83"/>
      <c r="CG213" s="83"/>
      <c r="CH213" s="83"/>
      <c r="CI213" s="390"/>
      <c r="CL213" s="33" t="s">
        <v>290</v>
      </c>
      <c r="CM213" s="36" t="str">
        <f>+CO387</f>
        <v>בעת מילוי הטופס יש לרשום מידע בלתי מסווג בלבד</v>
      </c>
      <c r="CN213" s="34"/>
      <c r="CO213" s="34"/>
      <c r="CP213" s="34" t="s">
        <v>289</v>
      </c>
      <c r="CQ213" s="34"/>
      <c r="CR213" s="34"/>
      <c r="CS213" s="34"/>
      <c r="CT213" s="34"/>
      <c r="CU213" s="34"/>
      <c r="CV213" s="34"/>
      <c r="CX213" s="562"/>
      <c r="CY213" s="562"/>
      <c r="CZ213" s="562"/>
      <c r="DA213" s="562"/>
      <c r="DB213" s="562"/>
      <c r="DC213" s="562"/>
      <c r="DD213" s="84"/>
      <c r="DE213" s="84"/>
    </row>
    <row r="214" spans="1:192" s="33" customFormat="1" ht="5.25" customHeight="1" x14ac:dyDescent="0.2">
      <c r="A214" s="390"/>
      <c r="B214" s="80"/>
      <c r="C214" s="1550"/>
      <c r="D214" s="1551"/>
      <c r="E214" s="1551"/>
      <c r="F214" s="1551"/>
      <c r="G214" s="1551"/>
      <c r="H214" s="1552"/>
      <c r="I214" s="1613"/>
      <c r="J214" s="1613"/>
      <c r="K214" s="1613"/>
      <c r="L214" s="1613"/>
      <c r="M214" s="1613"/>
      <c r="N214" s="1613"/>
      <c r="O214" s="1613"/>
      <c r="P214" s="1613"/>
      <c r="Q214" s="1613"/>
      <c r="R214" s="1613"/>
      <c r="S214" s="1613"/>
      <c r="T214" s="1613"/>
      <c r="U214" s="1613"/>
      <c r="V214" s="1613"/>
      <c r="W214" s="1613"/>
      <c r="X214" s="1613"/>
      <c r="Y214" s="1613"/>
      <c r="Z214" s="1613"/>
      <c r="AA214" s="1613"/>
      <c r="AB214" s="1613"/>
      <c r="AC214" s="1613"/>
      <c r="AD214" s="1613"/>
      <c r="AE214" s="1613"/>
      <c r="AF214" s="1613"/>
      <c r="AG214" s="1613"/>
      <c r="AH214" s="1613"/>
      <c r="AI214" s="1613"/>
      <c r="AJ214" s="1613"/>
      <c r="AK214" s="1613"/>
      <c r="AL214" s="1613"/>
      <c r="AM214" s="1613"/>
      <c r="AN214" s="1613"/>
      <c r="AO214" s="1613"/>
      <c r="AP214" s="1613"/>
      <c r="AQ214" s="1613"/>
      <c r="AR214" s="1613"/>
      <c r="AS214"/>
      <c r="AT214"/>
      <c r="AU214"/>
      <c r="AV214" s="564"/>
      <c r="AW214" s="565"/>
      <c r="AX214" s="565"/>
      <c r="AY214" s="1039"/>
      <c r="AZ214" s="1039"/>
      <c r="BA214" s="1039"/>
      <c r="BB214" s="1039"/>
      <c r="BC214" s="1039"/>
      <c r="BD214" s="1039"/>
      <c r="BE214" s="1039"/>
      <c r="BF214" s="1039"/>
      <c r="BG214" s="1039"/>
      <c r="BH214" s="1039"/>
      <c r="BI214" s="1039"/>
      <c r="BJ214" s="1039"/>
      <c r="BK214" s="1039"/>
      <c r="BL214" s="1039"/>
      <c r="BM214" s="1039"/>
      <c r="BN214" s="1039"/>
      <c r="BO214" s="1039"/>
      <c r="BP214" s="1039"/>
      <c r="BQ214" s="1039"/>
      <c r="BR214" s="1039"/>
      <c r="BS214" s="1039"/>
      <c r="BT214" s="1039"/>
      <c r="BU214" s="1039"/>
      <c r="BV214" s="1039"/>
      <c r="BW214" s="1039"/>
      <c r="BX214" s="1039"/>
      <c r="BY214" s="1039"/>
      <c r="BZ214" s="1039"/>
      <c r="CA214" s="1039"/>
      <c r="CB214" s="1039"/>
      <c r="CC214" s="1039"/>
      <c r="CD214" s="85"/>
      <c r="CE214" s="85"/>
      <c r="CF214" s="86"/>
      <c r="CG214" s="86"/>
      <c r="CH214" s="86"/>
      <c r="CI214" s="390"/>
      <c r="CM214" s="34"/>
      <c r="CN214" s="34"/>
      <c r="CO214" s="34"/>
      <c r="CP214" s="34"/>
      <c r="CQ214" s="34"/>
      <c r="CR214" s="34"/>
      <c r="CS214" s="34"/>
      <c r="CT214" s="34"/>
      <c r="CU214" s="34"/>
      <c r="CV214" s="34"/>
    </row>
    <row r="215" spans="1:192" s="33" customFormat="1" ht="5.25" customHeight="1" x14ac:dyDescent="0.3">
      <c r="A215" s="390"/>
      <c r="B215" s="80"/>
      <c r="C215" s="1553"/>
      <c r="D215" s="1554"/>
      <c r="E215" s="1554"/>
      <c r="F215" s="1554"/>
      <c r="G215" s="1554"/>
      <c r="H215" s="1555"/>
      <c r="I215" s="1613"/>
      <c r="J215" s="1613"/>
      <c r="K215" s="1613"/>
      <c r="L215" s="1613"/>
      <c r="M215" s="1613"/>
      <c r="N215" s="1613"/>
      <c r="O215" s="1613"/>
      <c r="P215" s="1613"/>
      <c r="Q215" s="1613"/>
      <c r="R215" s="1613"/>
      <c r="S215" s="1613"/>
      <c r="T215" s="1613"/>
      <c r="U215" s="1613"/>
      <c r="V215" s="1613"/>
      <c r="W215" s="1613"/>
      <c r="X215" s="1613"/>
      <c r="Y215" s="1613"/>
      <c r="Z215" s="1613"/>
      <c r="AA215" s="1613"/>
      <c r="AB215" s="1613"/>
      <c r="AC215" s="1613"/>
      <c r="AD215" s="1613"/>
      <c r="AE215" s="1613"/>
      <c r="AF215" s="1613"/>
      <c r="AG215" s="1613"/>
      <c r="AH215" s="1613"/>
      <c r="AI215" s="1613"/>
      <c r="AJ215" s="1613"/>
      <c r="AK215" s="1613"/>
      <c r="AL215" s="1613"/>
      <c r="AM215" s="1613"/>
      <c r="AN215" s="1613"/>
      <c r="AO215" s="1613"/>
      <c r="AP215" s="1613"/>
      <c r="AQ215" s="1613"/>
      <c r="AR215" s="1613"/>
      <c r="AS215"/>
      <c r="AT215"/>
      <c r="AU215"/>
      <c r="AV215" s="974"/>
      <c r="AW215" s="974"/>
      <c r="AX215" s="974"/>
      <c r="AY215" s="974"/>
      <c r="AZ215" s="974"/>
      <c r="BA215" s="974"/>
      <c r="BB215" s="974"/>
      <c r="BC215" s="974"/>
      <c r="BD215" s="974"/>
      <c r="BE215" s="974"/>
      <c r="BF215" s="984"/>
      <c r="BG215" s="984"/>
      <c r="BH215" s="984"/>
      <c r="BI215" s="984"/>
      <c r="BJ215" s="984"/>
      <c r="BK215" s="984"/>
      <c r="BL215" s="984"/>
      <c r="BM215" s="984"/>
      <c r="BN215" s="984"/>
      <c r="BO215" s="984"/>
      <c r="BP215" s="731"/>
      <c r="BQ215" s="732"/>
      <c r="BR215" s="997"/>
      <c r="BS215" s="997"/>
      <c r="BT215" s="997"/>
      <c r="BU215" s="997"/>
      <c r="BV215" s="997"/>
      <c r="BW215" s="994"/>
      <c r="BX215" s="994"/>
      <c r="BY215" s="994"/>
      <c r="BZ215" s="994"/>
      <c r="CA215" s="994"/>
      <c r="CB215" s="994"/>
      <c r="CC215" s="994"/>
      <c r="CD215" s="954" t="s">
        <v>14</v>
      </c>
      <c r="CE215" s="954"/>
      <c r="CF215" s="954"/>
      <c r="CG215" s="954"/>
      <c r="CH215" s="954"/>
      <c r="CI215" s="112"/>
      <c r="CL215" s="33" t="s">
        <v>291</v>
      </c>
      <c r="CM215" s="566" t="e">
        <f>+#REF!</f>
        <v>#REF!</v>
      </c>
      <c r="CN215" s="34"/>
      <c r="CO215" s="34"/>
      <c r="CP215" s="36" t="e">
        <f>+#REF!</f>
        <v>#REF!</v>
      </c>
      <c r="CQ215" s="34"/>
      <c r="CR215" s="34"/>
      <c r="CS215" s="34"/>
      <c r="CT215" s="34"/>
      <c r="CU215" s="34"/>
      <c r="CV215" s="34"/>
    </row>
    <row r="216" spans="1:192" s="33" customFormat="1" ht="21.75" customHeight="1" x14ac:dyDescent="0.3">
      <c r="B216" s="80"/>
      <c r="C216" s="366"/>
      <c r="D216" s="366"/>
      <c r="E216" s="366"/>
      <c r="F216" s="366"/>
      <c r="G216" s="366"/>
      <c r="H216" s="366"/>
      <c r="I216" s="559"/>
      <c r="J216" s="559"/>
      <c r="K216" s="559"/>
      <c r="L216" s="559"/>
      <c r="M216" s="559"/>
      <c r="N216" s="559"/>
      <c r="O216" s="559"/>
      <c r="P216" s="559"/>
      <c r="Q216" s="559"/>
      <c r="R216" s="559"/>
      <c r="S216" s="559"/>
      <c r="T216" s="559"/>
      <c r="U216" s="559"/>
      <c r="V216" s="559"/>
      <c r="W216" s="559"/>
      <c r="X216" s="559"/>
      <c r="Y216" s="559"/>
      <c r="Z216" s="559"/>
      <c r="AA216" s="559"/>
      <c r="AB216" s="559"/>
      <c r="AC216" s="559"/>
      <c r="AD216" s="559"/>
      <c r="AE216" s="559"/>
      <c r="AF216" s="559"/>
      <c r="AG216" s="559"/>
      <c r="AH216" s="559"/>
      <c r="AI216" s="559"/>
      <c r="AJ216" s="559"/>
      <c r="AK216" s="559"/>
      <c r="AL216" s="559"/>
      <c r="AM216" s="559"/>
      <c r="AN216" s="559"/>
      <c r="AO216" s="559"/>
      <c r="AP216" s="559"/>
      <c r="AQ216" s="559"/>
      <c r="AR216" s="559"/>
      <c r="AS216" s="563"/>
      <c r="AT216" s="563"/>
      <c r="AU216" s="563"/>
      <c r="AV216" s="367"/>
      <c r="AW216" s="367"/>
      <c r="AX216" s="367"/>
      <c r="AY216" s="548"/>
      <c r="AZ216" s="367"/>
      <c r="BA216" s="367"/>
      <c r="BB216" s="367"/>
      <c r="BC216" s="367"/>
      <c r="BD216" s="367"/>
      <c r="BE216" s="367"/>
      <c r="BF216" s="368"/>
      <c r="BG216" s="368"/>
      <c r="BH216" s="368"/>
      <c r="BI216" s="368"/>
      <c r="BJ216" s="368"/>
      <c r="BK216" s="368"/>
      <c r="BL216" s="368"/>
      <c r="BM216" s="368"/>
      <c r="BN216" s="368"/>
      <c r="BO216" s="368"/>
      <c r="BP216" s="369"/>
      <c r="BQ216" s="370"/>
      <c r="BR216" s="371"/>
      <c r="BS216" s="371"/>
      <c r="BT216" s="371"/>
      <c r="BU216" s="371"/>
      <c r="BV216" s="371"/>
      <c r="BW216" s="368"/>
      <c r="BX216" s="368"/>
      <c r="BY216" s="368"/>
      <c r="BZ216" s="368"/>
      <c r="CA216" s="368"/>
      <c r="CB216" s="368"/>
      <c r="CC216" s="368"/>
      <c r="CD216" s="278"/>
      <c r="CE216" s="278"/>
      <c r="CF216" s="278"/>
      <c r="CG216" s="278"/>
      <c r="CH216" s="278"/>
      <c r="CI216" s="112"/>
      <c r="CM216" s="567"/>
    </row>
    <row r="217" spans="1:192" s="33" customFormat="1" ht="21.75" hidden="1" customHeight="1" x14ac:dyDescent="0.3">
      <c r="B217" s="80"/>
      <c r="C217" s="366"/>
      <c r="D217" s="366"/>
      <c r="E217" s="366"/>
      <c r="F217" s="366"/>
      <c r="G217" s="366"/>
      <c r="H217" s="366"/>
      <c r="I217" s="559"/>
      <c r="J217" s="559"/>
      <c r="K217" s="559"/>
      <c r="L217" s="559"/>
      <c r="M217" s="559"/>
      <c r="N217" s="559"/>
      <c r="O217" s="559"/>
      <c r="P217" s="559"/>
      <c r="Q217" s="559"/>
      <c r="R217" s="559"/>
      <c r="S217" s="559"/>
      <c r="T217" s="559"/>
      <c r="U217" s="559"/>
      <c r="V217" s="559"/>
      <c r="W217" s="559"/>
      <c r="X217" s="559"/>
      <c r="Y217" s="559"/>
      <c r="Z217" s="559"/>
      <c r="AA217" s="559"/>
      <c r="AB217" s="559"/>
      <c r="AC217" s="559"/>
      <c r="AD217" s="559"/>
      <c r="AE217" s="559"/>
      <c r="AF217" s="559"/>
      <c r="AG217" s="559"/>
      <c r="AH217" s="559"/>
      <c r="AI217" s="559"/>
      <c r="AJ217" s="559"/>
      <c r="AK217" s="559"/>
      <c r="AL217" s="559"/>
      <c r="AM217" s="559"/>
      <c r="AN217" s="559"/>
      <c r="AO217" s="559"/>
      <c r="AP217" s="559"/>
      <c r="AQ217" s="559"/>
      <c r="AR217" s="559"/>
      <c r="AS217" s="563"/>
      <c r="AT217" s="563"/>
      <c r="AU217" s="563"/>
      <c r="AV217" s="367"/>
      <c r="AW217" s="367"/>
      <c r="AX217" s="367"/>
      <c r="AY217" s="548"/>
      <c r="AZ217" s="367"/>
      <c r="BA217" s="367"/>
      <c r="BB217" s="367"/>
      <c r="BC217" s="367"/>
      <c r="BD217" s="367"/>
      <c r="BE217" s="367"/>
      <c r="BF217" s="368"/>
      <c r="BG217" s="368"/>
      <c r="BH217" s="368"/>
      <c r="BI217" s="368"/>
      <c r="BJ217" s="368"/>
      <c r="BK217" s="368"/>
      <c r="BL217" s="368"/>
      <c r="BM217" s="368"/>
      <c r="BN217" s="368"/>
      <c r="BO217" s="368"/>
      <c r="BP217" s="369"/>
      <c r="BQ217" s="370"/>
      <c r="BR217" s="371"/>
      <c r="BS217" s="371"/>
      <c r="BT217" s="371"/>
      <c r="BU217" s="371"/>
      <c r="BV217" s="371"/>
      <c r="BW217" s="368"/>
      <c r="BX217" s="368"/>
      <c r="BY217" s="368"/>
      <c r="BZ217" s="368"/>
      <c r="CA217" s="368"/>
      <c r="CB217" s="368"/>
      <c r="CC217" s="368"/>
      <c r="CD217" s="278"/>
      <c r="CE217" s="278"/>
      <c r="CF217" s="278"/>
      <c r="CG217" s="278"/>
      <c r="CH217" s="278"/>
      <c r="CI217" s="112"/>
      <c r="CM217" s="567"/>
    </row>
    <row r="218" spans="1:192" s="33" customFormat="1" ht="20.25" hidden="1" customHeight="1" x14ac:dyDescent="0.3">
      <c r="B218" s="80"/>
      <c r="C218" s="366"/>
      <c r="D218" s="366"/>
      <c r="E218" s="366"/>
      <c r="F218" s="366"/>
      <c r="G218" s="366"/>
      <c r="H218" s="366"/>
      <c r="I218" s="559"/>
      <c r="J218" s="559"/>
      <c r="K218" s="559"/>
      <c r="L218" s="559"/>
      <c r="M218" s="559"/>
      <c r="N218" s="559"/>
      <c r="O218" s="559"/>
      <c r="P218" s="559"/>
      <c r="Q218" s="559"/>
      <c r="R218" s="559"/>
      <c r="S218" s="559"/>
      <c r="T218" s="559"/>
      <c r="U218" s="559"/>
      <c r="V218" s="559"/>
      <c r="W218" s="559"/>
      <c r="X218" s="559"/>
      <c r="Y218" s="559"/>
      <c r="Z218" s="559"/>
      <c r="AA218" s="559"/>
      <c r="AB218" s="559"/>
      <c r="AC218" s="559"/>
      <c r="AD218" s="559"/>
      <c r="AE218" s="559"/>
      <c r="AF218" s="559"/>
      <c r="AG218" s="559"/>
      <c r="AH218" s="559"/>
      <c r="AI218" s="559"/>
      <c r="AJ218" s="559"/>
      <c r="AK218" s="559"/>
      <c r="AL218" s="559"/>
      <c r="AM218" s="559"/>
      <c r="AN218" s="559"/>
      <c r="AO218" s="559"/>
      <c r="AP218" s="559"/>
      <c r="AQ218" s="559"/>
      <c r="AR218" s="559"/>
      <c r="AS218" s="563"/>
      <c r="AT218" s="563"/>
      <c r="AU218" s="563"/>
      <c r="AV218" s="367"/>
      <c r="AW218" s="367"/>
      <c r="AX218" s="367"/>
      <c r="AY218" s="548"/>
      <c r="AZ218" s="367"/>
      <c r="BA218" s="367"/>
      <c r="BB218" s="367"/>
      <c r="BC218" s="367"/>
      <c r="BD218" s="367"/>
      <c r="BE218" s="367"/>
      <c r="BF218" s="368"/>
      <c r="BG218" s="368"/>
      <c r="BH218" s="368"/>
      <c r="BI218" s="368"/>
      <c r="BJ218" s="368"/>
      <c r="BK218" s="368"/>
      <c r="BL218" s="368"/>
      <c r="BM218" s="368"/>
      <c r="BN218" s="368"/>
      <c r="BO218" s="368"/>
      <c r="BP218" s="369"/>
      <c r="BQ218" s="370"/>
      <c r="BR218" s="371"/>
      <c r="BS218" s="371"/>
      <c r="BT218" s="371"/>
      <c r="BU218" s="371"/>
      <c r="BV218" s="371"/>
      <c r="BW218" s="368"/>
      <c r="BX218" s="368"/>
      <c r="BY218" s="368"/>
      <c r="BZ218" s="368"/>
      <c r="CA218" s="368"/>
      <c r="CB218" s="368"/>
      <c r="CC218" s="368"/>
      <c r="CD218" s="278"/>
      <c r="CE218" s="278"/>
      <c r="CF218" s="278"/>
      <c r="CG218" s="278"/>
      <c r="CH218" s="278"/>
      <c r="CI218" s="112"/>
      <c r="CM218" s="567"/>
    </row>
    <row r="219" spans="1:192" s="33" customFormat="1" ht="17.25" hidden="1" customHeight="1" x14ac:dyDescent="0.3">
      <c r="B219" s="80"/>
      <c r="C219" s="366"/>
      <c r="D219" s="366"/>
      <c r="E219" s="366"/>
      <c r="F219" s="366"/>
      <c r="G219" s="366"/>
      <c r="H219" s="366"/>
      <c r="I219" s="559"/>
      <c r="J219" s="559"/>
      <c r="K219" s="559"/>
      <c r="L219" s="559"/>
      <c r="M219" s="559"/>
      <c r="N219" s="559"/>
      <c r="O219" s="559"/>
      <c r="P219" s="559"/>
      <c r="Q219" s="559"/>
      <c r="R219" s="559"/>
      <c r="S219" s="559"/>
      <c r="T219" s="559"/>
      <c r="U219" s="559"/>
      <c r="V219" s="559"/>
      <c r="W219" s="559"/>
      <c r="X219" s="559"/>
      <c r="Y219" s="559"/>
      <c r="Z219" s="559"/>
      <c r="AA219" s="559"/>
      <c r="AB219" s="559"/>
      <c r="AC219" s="559"/>
      <c r="AD219" s="559"/>
      <c r="AE219" s="559"/>
      <c r="AF219" s="559"/>
      <c r="AG219" s="559"/>
      <c r="AH219" s="559"/>
      <c r="AI219" s="559"/>
      <c r="AJ219" s="559"/>
      <c r="AK219" s="559"/>
      <c r="AL219" s="559"/>
      <c r="AM219" s="559"/>
      <c r="AN219" s="559"/>
      <c r="AO219" s="559"/>
      <c r="AP219" s="559"/>
      <c r="AQ219" s="559"/>
      <c r="AR219" s="559"/>
      <c r="AS219" s="563"/>
      <c r="AT219" s="563"/>
      <c r="AU219" s="563"/>
      <c r="AV219" s="367"/>
      <c r="AW219" s="367"/>
      <c r="AX219" s="367"/>
      <c r="AY219" s="548"/>
      <c r="AZ219" s="367"/>
      <c r="BA219" s="367"/>
      <c r="BB219" s="367"/>
      <c r="BC219" s="367"/>
      <c r="BD219" s="367"/>
      <c r="BE219" s="367"/>
      <c r="BF219" s="368"/>
      <c r="BG219" s="368"/>
      <c r="BH219" s="368"/>
      <c r="BI219" s="368"/>
      <c r="BJ219" s="368"/>
      <c r="BK219" s="368"/>
      <c r="BL219" s="368"/>
      <c r="BM219" s="368"/>
      <c r="BN219" s="368"/>
      <c r="BO219" s="368"/>
      <c r="BP219" s="369"/>
      <c r="BQ219" s="370"/>
      <c r="BR219" s="371"/>
      <c r="BS219" s="371"/>
      <c r="BT219" s="371"/>
      <c r="BU219" s="371"/>
      <c r="BV219" s="371"/>
      <c r="BW219" s="368"/>
      <c r="BX219" s="368"/>
      <c r="BY219" s="368"/>
      <c r="BZ219" s="368"/>
      <c r="CA219" s="368"/>
      <c r="CB219" s="368"/>
      <c r="CC219" s="368"/>
      <c r="CD219" s="278"/>
      <c r="CE219" s="278"/>
      <c r="CF219" s="278"/>
      <c r="CG219" s="278"/>
      <c r="CH219" s="278"/>
      <c r="CI219" s="112"/>
      <c r="CM219" s="567"/>
    </row>
    <row r="220" spans="1:192" s="33" customFormat="1" ht="18.75" hidden="1" customHeight="1" x14ac:dyDescent="0.25">
      <c r="A220" s="390"/>
      <c r="B220" s="80"/>
      <c r="C220" s="279" t="s">
        <v>286</v>
      </c>
      <c r="D220" s="366"/>
      <c r="E220" s="366"/>
      <c r="F220" s="366"/>
      <c r="G220" s="366"/>
      <c r="H220" s="366"/>
      <c r="I220" s="563"/>
      <c r="J220" s="563"/>
      <c r="K220" s="563"/>
      <c r="L220" s="563"/>
      <c r="M220" s="563"/>
      <c r="N220" s="563"/>
      <c r="O220" s="563"/>
      <c r="P220" s="563"/>
      <c r="Q220" s="563"/>
      <c r="R220" s="563"/>
      <c r="S220" s="563"/>
      <c r="T220" s="563"/>
      <c r="U220" s="563"/>
      <c r="V220" s="563"/>
      <c r="W220" s="563"/>
      <c r="X220" s="563"/>
      <c r="Y220" s="563"/>
      <c r="Z220" s="563"/>
      <c r="AA220" s="563"/>
      <c r="AB220" s="563"/>
      <c r="AC220" s="563"/>
      <c r="AD220" s="563"/>
      <c r="AE220" s="563"/>
      <c r="AF220" s="563"/>
      <c r="AG220" s="563"/>
      <c r="AH220" s="563"/>
      <c r="AI220" s="563"/>
      <c r="AJ220" s="563"/>
      <c r="AK220" s="563"/>
      <c r="AL220" s="563"/>
      <c r="AM220" s="563"/>
      <c r="AN220" s="563"/>
      <c r="AO220" s="563"/>
      <c r="AP220" s="394" t="str">
        <f>IF(CW220=0,"",CW220)</f>
        <v/>
      </c>
      <c r="AQ220" s="394"/>
      <c r="AR220" s="394"/>
      <c r="AS220" s="394"/>
      <c r="AT220" s="394"/>
      <c r="AU220" s="394"/>
      <c r="AV220" s="394"/>
      <c r="AW220" s="394"/>
      <c r="AX220" s="568"/>
      <c r="AY220" s="548"/>
      <c r="AZ220" s="568"/>
      <c r="BA220" s="568"/>
      <c r="BB220" s="568"/>
      <c r="BC220" s="568"/>
      <c r="BD220" s="568"/>
      <c r="BE220" s="568"/>
      <c r="BF220" s="568"/>
      <c r="BG220" s="568"/>
      <c r="BH220" s="569" t="str">
        <f>IF(CX220&lt;&gt;0,CX220,"")</f>
        <v/>
      </c>
      <c r="BI220" s="569"/>
      <c r="BJ220" s="569"/>
      <c r="BK220" s="569"/>
      <c r="BL220" s="569"/>
      <c r="BM220" s="569"/>
      <c r="BN220" s="569"/>
      <c r="BO220" s="395" t="str">
        <f>IF(CX220&lt;&gt;0,CY220,"")</f>
        <v/>
      </c>
      <c r="BP220" s="395"/>
      <c r="BQ220" s="395"/>
      <c r="BR220" s="395"/>
      <c r="BS220" s="395"/>
      <c r="BT220" s="395"/>
      <c r="BU220" s="570" t="str">
        <f>IF(CX220=0,"",CZ220)</f>
        <v/>
      </c>
      <c r="BV220" s="570"/>
      <c r="BW220" s="570"/>
      <c r="BX220" s="570"/>
      <c r="BY220" s="570"/>
      <c r="BZ220" s="570"/>
      <c r="CA220" s="368"/>
      <c r="CB220" s="368"/>
      <c r="CC220" s="368"/>
      <c r="CD220" s="278"/>
      <c r="CE220" s="278"/>
      <c r="CF220" s="278"/>
      <c r="CG220" s="278"/>
      <c r="CH220" s="278"/>
      <c r="CI220" s="112"/>
    </row>
    <row r="221" spans="1:192" s="33" customFormat="1" ht="5.25" hidden="1" customHeight="1" x14ac:dyDescent="0.3">
      <c r="A221" s="390" t="s">
        <v>278</v>
      </c>
      <c r="B221" s="80"/>
      <c r="C221" s="366"/>
      <c r="D221" s="366"/>
      <c r="E221" s="366"/>
      <c r="F221" s="366"/>
      <c r="G221" s="366"/>
      <c r="H221" s="366"/>
      <c r="I221" s="563"/>
      <c r="J221" s="563"/>
      <c r="K221" s="563"/>
      <c r="L221" s="563"/>
      <c r="M221" s="563"/>
      <c r="N221" s="563"/>
      <c r="O221" s="563"/>
      <c r="P221" s="563"/>
      <c r="Q221" s="563"/>
      <c r="R221" s="563"/>
      <c r="S221" s="563"/>
      <c r="T221" s="563"/>
      <c r="U221" s="563"/>
      <c r="V221" s="563"/>
      <c r="W221" s="563"/>
      <c r="X221" s="563"/>
      <c r="Y221" s="563"/>
      <c r="Z221" s="563"/>
      <c r="AA221" s="563"/>
      <c r="AB221" s="563"/>
      <c r="AC221" s="563"/>
      <c r="AD221" s="563"/>
      <c r="AE221" s="563"/>
      <c r="AF221" s="563"/>
      <c r="AG221" s="563"/>
      <c r="AH221" s="563"/>
      <c r="AI221" s="563"/>
      <c r="AJ221" s="563"/>
      <c r="AK221" s="563"/>
      <c r="AL221" s="563"/>
      <c r="AM221" s="563"/>
      <c r="AN221" s="563"/>
      <c r="AO221" s="563"/>
      <c r="AP221" s="563"/>
      <c r="AQ221" s="563"/>
      <c r="AR221" s="563"/>
      <c r="AS221" s="563"/>
      <c r="AT221" s="563"/>
      <c r="AU221" s="563"/>
      <c r="AV221" s="367"/>
      <c r="AW221" s="367"/>
      <c r="AX221" s="367"/>
      <c r="AY221" s="548"/>
      <c r="AZ221" s="367"/>
      <c r="BA221" s="367"/>
      <c r="BB221" s="367"/>
      <c r="BC221" s="367"/>
      <c r="BD221" s="367"/>
      <c r="BE221" s="367"/>
      <c r="BF221" s="368"/>
      <c r="BG221" s="368"/>
      <c r="BH221" s="368"/>
      <c r="BI221" s="368"/>
      <c r="BJ221" s="368"/>
      <c r="BK221" s="368"/>
      <c r="BL221" s="368"/>
      <c r="BM221" s="368"/>
      <c r="BN221" s="368"/>
      <c r="BO221" s="368"/>
      <c r="BP221" s="369"/>
      <c r="BQ221" s="370"/>
      <c r="BR221" s="371"/>
      <c r="BS221" s="371"/>
      <c r="BT221" s="371"/>
      <c r="BU221" s="371"/>
      <c r="BV221" s="371"/>
      <c r="BW221" s="368"/>
      <c r="BX221" s="368"/>
      <c r="BY221" s="368"/>
      <c r="BZ221" s="368"/>
      <c r="CA221" s="368"/>
      <c r="CB221" s="368"/>
      <c r="CC221" s="368"/>
      <c r="CD221" s="278"/>
      <c r="CE221" s="278"/>
      <c r="CF221" s="278"/>
      <c r="CG221" s="278"/>
      <c r="CH221" s="278"/>
      <c r="CI221" s="112"/>
    </row>
    <row r="222" spans="1:192" s="290" customFormat="1" ht="9" hidden="1" customHeight="1" x14ac:dyDescent="0.25">
      <c r="A222" s="390"/>
      <c r="B222" s="401"/>
      <c r="C222" s="1619" t="s">
        <v>212</v>
      </c>
      <c r="D222" s="1620"/>
      <c r="E222" s="1620"/>
      <c r="F222" s="1620"/>
      <c r="G222" s="1620"/>
      <c r="H222" s="1620"/>
      <c r="I222" s="1620"/>
      <c r="J222" s="1620"/>
      <c r="K222" s="1620"/>
      <c r="L222" s="1620"/>
      <c r="M222" s="1620"/>
      <c r="N222" s="1620"/>
      <c r="O222" s="1620"/>
      <c r="P222" s="1620"/>
      <c r="Q222" s="1620"/>
      <c r="R222" s="1620"/>
      <c r="S222" s="1620"/>
      <c r="T222" s="1620"/>
      <c r="U222" s="1620"/>
      <c r="V222" s="1620"/>
      <c r="W222" s="1620"/>
      <c r="X222" s="398"/>
      <c r="Y222" s="1587">
        <v>2</v>
      </c>
      <c r="Z222" s="1587"/>
      <c r="AA222" s="1589" t="s">
        <v>15</v>
      </c>
      <c r="AB222" s="1589"/>
      <c r="AC222" s="1589"/>
      <c r="AD222" s="1589"/>
      <c r="AE222" s="1587" t="s">
        <v>306</v>
      </c>
      <c r="AF222" s="1587"/>
      <c r="AG222" s="1587"/>
      <c r="AH222" s="1591" t="s">
        <v>213</v>
      </c>
      <c r="AI222" s="1593"/>
      <c r="AJ222" s="1593"/>
      <c r="AK222" s="1593"/>
      <c r="AL222" s="1593"/>
      <c r="AM222" s="402"/>
      <c r="AN222" s="403"/>
      <c r="AO222" s="401"/>
      <c r="AP222" s="1178" t="s">
        <v>214</v>
      </c>
      <c r="AQ222" s="1179"/>
      <c r="AR222" s="1179"/>
      <c r="AS222" s="1179"/>
      <c r="AT222" s="1179"/>
      <c r="AU222" s="1179"/>
      <c r="AV222" s="1179"/>
      <c r="AW222" s="1179"/>
      <c r="AX222" s="1179"/>
      <c r="AY222" s="1179"/>
      <c r="AZ222" s="1179"/>
      <c r="BA222" s="1179"/>
      <c r="BB222" s="1179"/>
      <c r="BC222" s="1179"/>
      <c r="BD222" s="1179"/>
      <c r="BE222" s="1179"/>
      <c r="BF222" s="1179"/>
      <c r="BG222" s="1179"/>
      <c r="BH222" s="1179"/>
      <c r="BI222" s="1179"/>
      <c r="BJ222" s="1179"/>
      <c r="BK222" s="1179"/>
      <c r="BL222" s="1179"/>
      <c r="BM222" s="1179"/>
      <c r="BN222" s="963" t="str">
        <f>+BD185</f>
        <v/>
      </c>
      <c r="BO222" s="963"/>
      <c r="BP222" s="963"/>
      <c r="BQ222" s="963"/>
      <c r="BR222" s="963"/>
      <c r="BS222" s="995" t="s">
        <v>4</v>
      </c>
      <c r="BT222" s="995"/>
      <c r="BU222" s="995"/>
      <c r="BV222" s="995"/>
      <c r="BW222" s="963">
        <v>40179</v>
      </c>
      <c r="BX222" s="963"/>
      <c r="BY222" s="963"/>
      <c r="BZ222" s="963"/>
      <c r="CA222" s="963"/>
      <c r="CB222" s="963"/>
      <c r="CC222" s="982"/>
      <c r="CD222" s="285"/>
      <c r="CE222" s="285"/>
      <c r="CF222" s="285"/>
      <c r="CG222" s="284"/>
      <c r="CH222" s="284"/>
      <c r="CI222" s="112"/>
      <c r="CJ222" s="285"/>
      <c r="CK222" s="285"/>
      <c r="CL222" s="285"/>
      <c r="CM222" s="285"/>
      <c r="CN222" s="285"/>
      <c r="CO222" s="285"/>
      <c r="CP222" s="285"/>
      <c r="CQ222" s="285"/>
      <c r="CR222" s="285"/>
      <c r="CS222" s="285"/>
      <c r="CT222" s="285"/>
      <c r="CU222" s="285"/>
      <c r="CV222" s="285"/>
      <c r="CW222" s="285"/>
      <c r="CX222" s="285"/>
      <c r="CY222" s="285"/>
      <c r="CZ222" s="285"/>
      <c r="DA222" s="284"/>
      <c r="DB222" s="284"/>
      <c r="DC222" s="284"/>
      <c r="DD222" s="284"/>
      <c r="DE222" s="285"/>
      <c r="DF222" s="285"/>
      <c r="DG222" s="285"/>
      <c r="DH222" s="285"/>
      <c r="DI222" s="285"/>
      <c r="DJ222" s="285"/>
      <c r="DK222" s="285"/>
      <c r="DL222" s="285"/>
      <c r="DM222" s="285"/>
      <c r="DN222" s="286"/>
      <c r="DO222" s="287"/>
      <c r="DP222" s="287"/>
      <c r="DQ222" s="287"/>
      <c r="DR222" s="287"/>
      <c r="DS222" s="287"/>
      <c r="DT222" s="287"/>
      <c r="DU222" s="287"/>
      <c r="DV222" s="287"/>
      <c r="DW222" s="287"/>
      <c r="DX222" s="287"/>
      <c r="DY222" s="287"/>
      <c r="DZ222" s="287"/>
      <c r="EA222" s="288"/>
      <c r="EB222" s="288"/>
      <c r="EC222" s="288"/>
      <c r="ED222" s="288"/>
      <c r="EE222" s="288"/>
      <c r="EF222" s="288"/>
      <c r="EG222" s="288"/>
      <c r="EH222" s="288"/>
      <c r="EI222" s="288"/>
      <c r="EJ222" s="288"/>
      <c r="EK222" s="288"/>
      <c r="EL222" s="288"/>
      <c r="EM222" s="288"/>
      <c r="EN222" s="288"/>
      <c r="EO222" s="288"/>
      <c r="EP222" s="288"/>
      <c r="EQ222" s="288"/>
      <c r="ER222" s="288"/>
      <c r="ES222" s="288"/>
      <c r="ET222" s="288"/>
      <c r="EU222" s="288"/>
      <c r="EV222" s="288"/>
      <c r="EW222" s="288"/>
      <c r="EX222" s="288"/>
      <c r="EY222" s="288"/>
      <c r="EZ222" s="288"/>
      <c r="FA222" s="288"/>
      <c r="FB222" s="288"/>
      <c r="FC222" s="288"/>
      <c r="FD222" s="288"/>
      <c r="FE222" s="288"/>
      <c r="FF222" s="288"/>
      <c r="FG222" s="289"/>
      <c r="FH222" s="289"/>
      <c r="FI222" s="289"/>
      <c r="FJ222" s="289"/>
      <c r="FK222" s="289"/>
      <c r="FL222" s="289"/>
      <c r="FM222" s="289"/>
      <c r="FN222" s="289"/>
      <c r="FO222" s="289"/>
      <c r="FP222" s="289"/>
      <c r="FQ222" s="289"/>
      <c r="FR222" s="289"/>
      <c r="FS222" s="289"/>
      <c r="FT222" s="289"/>
      <c r="FU222" s="289"/>
      <c r="FV222" s="289"/>
      <c r="FW222" s="289"/>
      <c r="FX222" s="289"/>
      <c r="FY222" s="289"/>
      <c r="FZ222" s="289"/>
      <c r="GA222" s="289"/>
      <c r="GB222" s="289"/>
      <c r="GC222" s="289"/>
      <c r="GD222" s="289"/>
      <c r="GE222" s="289"/>
      <c r="GF222" s="289"/>
      <c r="GG222" s="289"/>
      <c r="GH222" s="289"/>
      <c r="GI222" s="289"/>
      <c r="GJ222" s="289"/>
    </row>
    <row r="223" spans="1:192" s="290" customFormat="1" ht="9" hidden="1" customHeight="1" x14ac:dyDescent="0.25">
      <c r="A223" s="390"/>
      <c r="B223" s="404"/>
      <c r="C223" s="1621"/>
      <c r="D223" s="1622"/>
      <c r="E223" s="1622"/>
      <c r="F223" s="1622"/>
      <c r="G223" s="1622"/>
      <c r="H223" s="1622"/>
      <c r="I223" s="1622"/>
      <c r="J223" s="1622"/>
      <c r="K223" s="1622"/>
      <c r="L223" s="1622"/>
      <c r="M223" s="1622"/>
      <c r="N223" s="1622"/>
      <c r="O223" s="1622"/>
      <c r="P223" s="1622"/>
      <c r="Q223" s="1622"/>
      <c r="R223" s="1622"/>
      <c r="S223" s="1622"/>
      <c r="T223" s="1622"/>
      <c r="U223" s="1622"/>
      <c r="V223" s="1622"/>
      <c r="W223" s="1622"/>
      <c r="X223" s="405"/>
      <c r="Y223" s="1588"/>
      <c r="Z223" s="1588"/>
      <c r="AA223" s="1590"/>
      <c r="AB223" s="1590"/>
      <c r="AC223" s="1590"/>
      <c r="AD223" s="1590"/>
      <c r="AE223" s="1588"/>
      <c r="AF223" s="1588"/>
      <c r="AG223" s="1588"/>
      <c r="AH223" s="1592"/>
      <c r="AI223" s="1594"/>
      <c r="AJ223" s="1594"/>
      <c r="AK223" s="1594"/>
      <c r="AL223" s="1594"/>
      <c r="AM223" s="406"/>
      <c r="AN223" s="407"/>
      <c r="AO223" s="404"/>
      <c r="AP223" s="1180"/>
      <c r="AQ223" s="1181"/>
      <c r="AR223" s="1181"/>
      <c r="AS223" s="1181"/>
      <c r="AT223" s="1181"/>
      <c r="AU223" s="1181"/>
      <c r="AV223" s="1181"/>
      <c r="AW223" s="1181"/>
      <c r="AX223" s="1181"/>
      <c r="AY223" s="1181"/>
      <c r="AZ223" s="1181"/>
      <c r="BA223" s="1181"/>
      <c r="BB223" s="1181"/>
      <c r="BC223" s="1181"/>
      <c r="BD223" s="1181"/>
      <c r="BE223" s="1181"/>
      <c r="BF223" s="1181"/>
      <c r="BG223" s="1181"/>
      <c r="BH223" s="1181"/>
      <c r="BI223" s="1181"/>
      <c r="BJ223" s="1181"/>
      <c r="BK223" s="1181"/>
      <c r="BL223" s="1181"/>
      <c r="BM223" s="1181"/>
      <c r="BN223" s="964"/>
      <c r="BO223" s="964"/>
      <c r="BP223" s="964"/>
      <c r="BQ223" s="964"/>
      <c r="BR223" s="964"/>
      <c r="BS223" s="996"/>
      <c r="BT223" s="996"/>
      <c r="BU223" s="996"/>
      <c r="BV223" s="996"/>
      <c r="BW223" s="964"/>
      <c r="BX223" s="964"/>
      <c r="BY223" s="964"/>
      <c r="BZ223" s="964"/>
      <c r="CA223" s="964"/>
      <c r="CB223" s="964"/>
      <c r="CC223" s="983"/>
      <c r="CD223" s="285"/>
      <c r="CE223" s="285"/>
      <c r="CF223" s="285"/>
      <c r="CG223" s="284"/>
      <c r="CH223" s="284"/>
      <c r="CI223" s="112"/>
      <c r="CJ223" s="285"/>
      <c r="CK223" s="285"/>
      <c r="CL223" s="285"/>
      <c r="CM223" s="285"/>
      <c r="CN223" s="285"/>
      <c r="CO223" s="285"/>
      <c r="CP223" s="285"/>
      <c r="CQ223" s="285"/>
      <c r="CR223" s="285"/>
      <c r="CS223" s="285"/>
      <c r="CT223" s="285"/>
      <c r="CU223" s="285"/>
      <c r="CV223" s="285"/>
      <c r="CW223" s="285"/>
      <c r="CX223" s="285"/>
      <c r="CY223" s="285"/>
      <c r="CZ223" s="285"/>
      <c r="DA223" s="284"/>
      <c r="DB223" s="284"/>
      <c r="DC223" s="284"/>
      <c r="DD223" s="284"/>
      <c r="DE223" s="285"/>
      <c r="DF223" s="285"/>
      <c r="DG223" s="285"/>
      <c r="DH223" s="285"/>
      <c r="DI223" s="285"/>
      <c r="DJ223" s="285"/>
      <c r="DK223" s="285"/>
      <c r="DL223" s="285"/>
      <c r="DM223" s="285"/>
      <c r="DN223" s="286"/>
      <c r="DO223" s="287"/>
      <c r="DP223" s="287"/>
      <c r="DQ223" s="287"/>
      <c r="DR223" s="287"/>
      <c r="DS223" s="287"/>
      <c r="DT223" s="287"/>
      <c r="DU223" s="287"/>
      <c r="DV223" s="287"/>
      <c r="DW223" s="287"/>
      <c r="DX223" s="287"/>
      <c r="DY223" s="287"/>
      <c r="DZ223" s="287"/>
      <c r="EA223" s="288"/>
      <c r="EB223" s="288"/>
      <c r="EC223" s="288"/>
      <c r="ED223" s="288"/>
      <c r="EE223" s="288"/>
      <c r="EF223" s="288"/>
      <c r="EG223" s="288"/>
      <c r="EH223" s="288"/>
      <c r="EI223" s="288"/>
      <c r="EJ223" s="288"/>
      <c r="EK223" s="288"/>
      <c r="EL223" s="288"/>
      <c r="EM223" s="288"/>
      <c r="EN223" s="288"/>
      <c r="EO223" s="288"/>
      <c r="EP223" s="288"/>
      <c r="EQ223" s="288"/>
      <c r="ER223" s="288"/>
      <c r="ES223" s="288"/>
      <c r="ET223" s="288"/>
      <c r="EU223" s="288"/>
      <c r="EV223" s="288"/>
      <c r="EW223" s="288"/>
      <c r="EX223" s="288"/>
      <c r="EY223" s="288"/>
      <c r="EZ223" s="288"/>
      <c r="FA223" s="288"/>
      <c r="FB223" s="288"/>
      <c r="FC223" s="288"/>
      <c r="FD223" s="288"/>
      <c r="FE223" s="288"/>
      <c r="FF223" s="288"/>
      <c r="FG223" s="289"/>
      <c r="FH223" s="289"/>
      <c r="FI223" s="289"/>
      <c r="FJ223" s="289"/>
      <c r="FK223" s="289"/>
      <c r="FL223" s="289"/>
      <c r="FM223" s="289"/>
      <c r="FN223" s="289"/>
      <c r="FO223" s="289"/>
      <c r="FP223" s="289"/>
      <c r="FQ223" s="289"/>
      <c r="FR223" s="289"/>
      <c r="FS223" s="289"/>
      <c r="FT223" s="289"/>
      <c r="FU223" s="289"/>
      <c r="FV223" s="289"/>
      <c r="FW223" s="289"/>
      <c r="FX223" s="289"/>
      <c r="FY223" s="289"/>
      <c r="FZ223" s="289"/>
      <c r="GA223" s="289"/>
      <c r="GB223" s="289"/>
      <c r="GC223" s="289"/>
      <c r="GD223" s="289"/>
      <c r="GE223" s="289"/>
      <c r="GF223" s="289"/>
      <c r="GG223" s="289"/>
      <c r="GH223" s="289"/>
      <c r="GI223" s="289"/>
      <c r="GJ223" s="289"/>
    </row>
    <row r="224" spans="1:192" s="290" customFormat="1" ht="4.5" hidden="1" customHeight="1" thickBot="1" x14ac:dyDescent="0.3">
      <c r="A224" s="390"/>
      <c r="B224" s="404"/>
      <c r="C224" s="404"/>
      <c r="D224" s="404"/>
      <c r="E224" s="404"/>
      <c r="F224" s="285"/>
      <c r="G224" s="400"/>
      <c r="H224" s="400"/>
      <c r="I224" s="400"/>
      <c r="J224" s="400"/>
      <c r="K224" s="400"/>
      <c r="L224" s="400"/>
      <c r="M224" s="400"/>
      <c r="N224" s="400"/>
      <c r="O224" s="1632"/>
      <c r="P224" s="1632"/>
      <c r="Q224" s="1632"/>
      <c r="R224" s="409"/>
      <c r="S224" s="404"/>
      <c r="T224" s="404"/>
      <c r="U224" s="409"/>
      <c r="V224" s="1634"/>
      <c r="W224" s="1634"/>
      <c r="X224" s="1634"/>
      <c r="Y224" s="1634"/>
      <c r="Z224" s="1634"/>
      <c r="AA224" s="1634"/>
      <c r="AB224" s="1634"/>
      <c r="AC224" s="1634"/>
      <c r="AD224" s="1634"/>
      <c r="AE224" s="1634"/>
      <c r="AF224" s="1634"/>
      <c r="AG224" s="1634"/>
      <c r="AH224" s="1586"/>
      <c r="AI224" s="1586"/>
      <c r="AJ224" s="1586"/>
      <c r="AK224" s="404"/>
      <c r="AL224" s="404"/>
      <c r="AM224" s="404"/>
      <c r="AN224" s="410"/>
      <c r="AO224" s="404"/>
      <c r="AP224" s="411"/>
      <c r="AQ224" s="411"/>
      <c r="AR224" s="411"/>
      <c r="AS224" s="571"/>
      <c r="AT224" s="404"/>
      <c r="AU224" s="404"/>
      <c r="AV224" s="572"/>
      <c r="AW224" s="404"/>
      <c r="AX224" s="408"/>
      <c r="AY224" s="548"/>
      <c r="AZ224" s="408"/>
      <c r="BA224" s="408"/>
      <c r="BB224" s="408"/>
      <c r="BC224" s="408"/>
      <c r="BD224" s="408"/>
      <c r="BE224" s="408"/>
      <c r="BF224" s="408"/>
      <c r="BG224" s="408"/>
      <c r="BH224" s="408"/>
      <c r="BI224" s="408"/>
      <c r="BJ224" s="408"/>
      <c r="BK224" s="408"/>
      <c r="BL224" s="408"/>
      <c r="BM224" s="408"/>
      <c r="BN224" s="408"/>
      <c r="BO224" s="408"/>
      <c r="BP224" s="408"/>
      <c r="BQ224" s="408"/>
      <c r="BR224" s="408"/>
      <c r="BS224" s="408"/>
      <c r="BT224" s="408"/>
      <c r="BU224" s="408"/>
      <c r="BV224" s="408"/>
      <c r="BW224" s="408"/>
      <c r="BX224" s="408"/>
      <c r="BY224" s="408"/>
      <c r="BZ224" s="408"/>
      <c r="CA224" s="408"/>
      <c r="CB224" s="285"/>
      <c r="CC224" s="285"/>
      <c r="CD224" s="285"/>
      <c r="CE224" s="285"/>
      <c r="CF224" s="285"/>
      <c r="CG224" s="284"/>
      <c r="CH224" s="284"/>
      <c r="CI224" s="112"/>
      <c r="CJ224" s="285"/>
      <c r="CK224" s="285"/>
      <c r="CL224" s="285"/>
      <c r="CM224" s="285"/>
      <c r="CN224" s="285"/>
      <c r="CO224" s="285"/>
      <c r="CP224" s="285"/>
      <c r="CQ224" s="285"/>
      <c r="CR224" s="285"/>
      <c r="CS224" s="285"/>
      <c r="CT224" s="285"/>
      <c r="CU224" s="285"/>
      <c r="CV224" s="285"/>
      <c r="CW224" s="285"/>
      <c r="CX224" s="285"/>
      <c r="CY224" s="285"/>
      <c r="CZ224" s="285"/>
      <c r="DA224" s="284"/>
      <c r="DB224" s="284"/>
      <c r="DC224" s="284"/>
      <c r="DD224" s="284"/>
      <c r="DE224" s="285"/>
      <c r="DF224" s="285"/>
      <c r="DG224" s="285"/>
      <c r="DH224" s="285"/>
      <c r="DI224" s="285"/>
      <c r="DJ224" s="285"/>
      <c r="DK224" s="285"/>
      <c r="DL224" s="285"/>
      <c r="DM224" s="285"/>
      <c r="DN224" s="286"/>
      <c r="DO224" s="287"/>
      <c r="DP224" s="287"/>
      <c r="DQ224" s="287"/>
      <c r="DR224" s="287"/>
      <c r="DS224" s="287"/>
      <c r="DT224" s="287"/>
      <c r="DU224" s="287"/>
      <c r="DV224" s="287"/>
      <c r="DW224" s="287"/>
      <c r="DX224" s="287"/>
      <c r="DY224" s="287"/>
      <c r="DZ224" s="287"/>
      <c r="EA224" s="288"/>
      <c r="EB224" s="288"/>
      <c r="EC224" s="288"/>
      <c r="ED224" s="288"/>
      <c r="EE224" s="288"/>
      <c r="EF224" s="288"/>
      <c r="EG224" s="288"/>
      <c r="EH224" s="288"/>
      <c r="EI224" s="288"/>
      <c r="EJ224" s="288"/>
      <c r="EK224" s="288"/>
      <c r="EL224" s="288"/>
      <c r="EM224" s="288"/>
      <c r="EN224" s="288"/>
      <c r="EO224" s="288"/>
      <c r="EP224" s="288"/>
      <c r="EQ224" s="288"/>
      <c r="ER224" s="288"/>
      <c r="ES224" s="288"/>
      <c r="ET224" s="288"/>
      <c r="EU224" s="288"/>
      <c r="EV224" s="288"/>
      <c r="EW224" s="288"/>
      <c r="EX224" s="288"/>
      <c r="EY224" s="288"/>
      <c r="EZ224" s="288"/>
      <c r="FA224" s="288"/>
      <c r="FB224" s="288"/>
      <c r="FC224" s="288"/>
      <c r="FD224" s="288"/>
      <c r="FE224" s="288"/>
      <c r="FF224" s="288"/>
      <c r="FG224" s="289"/>
      <c r="FH224" s="289"/>
      <c r="FI224" s="289"/>
      <c r="FJ224" s="289"/>
      <c r="FK224" s="289"/>
      <c r="FL224" s="289"/>
      <c r="FM224" s="289"/>
      <c r="FN224" s="289"/>
      <c r="FO224" s="289"/>
      <c r="FP224" s="289"/>
      <c r="FQ224" s="289"/>
      <c r="FR224" s="289"/>
      <c r="FS224" s="289"/>
      <c r="FT224" s="289"/>
      <c r="FU224" s="289"/>
      <c r="FV224" s="289"/>
      <c r="FW224" s="289"/>
      <c r="FX224" s="289"/>
      <c r="FY224" s="289"/>
      <c r="FZ224" s="289"/>
      <c r="GA224" s="289"/>
      <c r="GB224" s="289"/>
      <c r="GC224" s="289"/>
      <c r="GD224" s="289"/>
      <c r="GE224" s="289"/>
      <c r="GF224" s="289"/>
      <c r="GG224" s="289"/>
      <c r="GH224" s="289"/>
      <c r="GI224" s="289"/>
      <c r="GJ224" s="289"/>
    </row>
    <row r="225" spans="1:206" s="354" customFormat="1" ht="14.1" hidden="1" customHeight="1" x14ac:dyDescent="0.2">
      <c r="A225" s="390"/>
      <c r="B225" s="412"/>
      <c r="C225" s="1415" t="s">
        <v>215</v>
      </c>
      <c r="D225" s="1416"/>
      <c r="E225" s="1416"/>
      <c r="F225" s="1416"/>
      <c r="G225" s="1416"/>
      <c r="H225" s="1629"/>
      <c r="I225" s="1630" t="s">
        <v>216</v>
      </c>
      <c r="J225" s="1630"/>
      <c r="K225" s="1630"/>
      <c r="L225" s="1631"/>
      <c r="M225" s="1633" t="s">
        <v>217</v>
      </c>
      <c r="N225" s="1417"/>
      <c r="O225" s="1617" t="s">
        <v>218</v>
      </c>
      <c r="P225" s="1617"/>
      <c r="Q225" s="1617"/>
      <c r="R225" s="1617"/>
      <c r="S225" s="1617"/>
      <c r="T225" s="1617"/>
      <c r="U225" s="1617"/>
      <c r="V225" s="1617"/>
      <c r="W225" s="1617"/>
      <c r="X225" s="1618"/>
      <c r="Y225" s="695"/>
      <c r="Z225" s="1415" t="s">
        <v>219</v>
      </c>
      <c r="AA225" s="1416"/>
      <c r="AB225" s="1416"/>
      <c r="AC225" s="1416"/>
      <c r="AD225" s="1416"/>
      <c r="AE225" s="1416"/>
      <c r="AF225" s="1417"/>
      <c r="AG225" s="1418" t="s">
        <v>220</v>
      </c>
      <c r="AH225" s="1419"/>
      <c r="AI225" s="1419"/>
      <c r="AJ225" s="1419"/>
      <c r="AK225" s="1419"/>
      <c r="AL225" s="1419"/>
      <c r="AM225" s="1419"/>
      <c r="AN225" s="1420"/>
      <c r="AO225" s="695"/>
      <c r="AP225" s="989" t="s">
        <v>313</v>
      </c>
      <c r="AQ225" s="990"/>
      <c r="AR225" s="990"/>
      <c r="AS225" s="990"/>
      <c r="AT225" s="990"/>
      <c r="AU225" s="990"/>
      <c r="AV225" s="990"/>
      <c r="AW225" s="990"/>
      <c r="AX225" s="985" t="s">
        <v>221</v>
      </c>
      <c r="AY225" s="986"/>
      <c r="AZ225" s="986"/>
      <c r="BA225" s="986"/>
      <c r="BB225" s="986"/>
      <c r="BC225" s="986"/>
      <c r="BD225" s="986"/>
      <c r="BE225" s="986"/>
      <c r="BF225" s="986"/>
      <c r="BG225" s="987"/>
      <c r="BH225" s="1169" t="s">
        <v>222</v>
      </c>
      <c r="BI225" s="1170"/>
      <c r="BJ225" s="1170"/>
      <c r="BK225" s="1170"/>
      <c r="BL225" s="1170"/>
      <c r="BM225" s="1170"/>
      <c r="BN225" s="1171"/>
      <c r="BO225" s="1169" t="s">
        <v>301</v>
      </c>
      <c r="BP225" s="1170"/>
      <c r="BQ225" s="1170"/>
      <c r="BR225" s="1170"/>
      <c r="BS225" s="1170"/>
      <c r="BT225" s="1170"/>
      <c r="BU225" s="1170"/>
      <c r="BV225" s="1170"/>
      <c r="BW225" s="1171"/>
      <c r="BX225" s="985" t="s">
        <v>300</v>
      </c>
      <c r="BY225" s="986"/>
      <c r="BZ225" s="986"/>
      <c r="CA225" s="986"/>
      <c r="CB225" s="986"/>
      <c r="CC225" s="1635"/>
      <c r="CD225" s="383"/>
      <c r="CE225" s="291"/>
      <c r="CF225" s="291"/>
      <c r="CG225" s="573"/>
      <c r="CH225" s="573"/>
      <c r="CI225" s="112"/>
      <c r="CL225" s="356" t="s">
        <v>222</v>
      </c>
      <c r="CM225" s="357" t="s">
        <v>223</v>
      </c>
      <c r="CN225" s="358" t="s">
        <v>224</v>
      </c>
      <c r="CO225" s="291"/>
      <c r="CP225" s="291"/>
      <c r="CQ225" s="291"/>
      <c r="CR225" s="291"/>
      <c r="CS225" s="291"/>
      <c r="CT225" s="291"/>
      <c r="CU225" s="291"/>
      <c r="CV225" s="292"/>
      <c r="CW225" s="292"/>
      <c r="DB225" s="294"/>
      <c r="DC225" s="294"/>
      <c r="DD225" s="294"/>
      <c r="DE225" s="294"/>
      <c r="DF225" s="284" t="s">
        <v>225</v>
      </c>
      <c r="DG225" s="284"/>
      <c r="DH225" s="284"/>
      <c r="DI225" s="284"/>
      <c r="DJ225" s="284"/>
      <c r="DK225" s="285"/>
      <c r="DL225" s="285"/>
      <c r="DM225" s="285"/>
      <c r="DN225" s="574"/>
      <c r="DO225" s="295"/>
      <c r="DP225" s="295"/>
      <c r="DQ225" s="295"/>
      <c r="DR225" s="295"/>
      <c r="DS225" s="295"/>
      <c r="DT225" s="295"/>
      <c r="DU225" s="295"/>
      <c r="DV225" s="295"/>
      <c r="DW225" s="295"/>
      <c r="DX225" s="295"/>
      <c r="DY225" s="295"/>
      <c r="DZ225" s="295"/>
      <c r="EA225" s="296"/>
      <c r="EB225" s="297"/>
      <c r="EC225" s="297"/>
      <c r="ED225" s="297"/>
      <c r="EE225" s="297"/>
      <c r="EF225" s="297"/>
      <c r="EG225" s="297"/>
      <c r="EH225" s="297"/>
      <c r="EI225" s="297"/>
      <c r="EJ225" s="297"/>
      <c r="EK225" s="297"/>
      <c r="EL225" s="297"/>
      <c r="EM225" s="297"/>
      <c r="EN225" s="296"/>
      <c r="EO225" s="296"/>
      <c r="EP225" s="296"/>
      <c r="EQ225" s="296"/>
      <c r="ER225" s="296"/>
      <c r="ES225" s="296"/>
      <c r="ET225" s="296"/>
      <c r="EU225" s="298"/>
      <c r="EV225" s="299"/>
      <c r="EW225" s="299"/>
      <c r="EX225" s="299"/>
      <c r="EY225" s="299"/>
      <c r="EZ225" s="299"/>
      <c r="FA225" s="299"/>
      <c r="FB225" s="299"/>
      <c r="FC225" s="299"/>
      <c r="FD225" s="300"/>
      <c r="FE225" s="300"/>
      <c r="FF225" s="300"/>
      <c r="FG225" s="301"/>
      <c r="FH225" s="301"/>
      <c r="FI225" s="301"/>
      <c r="FJ225" s="301"/>
      <c r="FK225" s="301"/>
      <c r="FL225" s="575"/>
      <c r="FM225" s="575"/>
      <c r="FN225" s="575"/>
      <c r="FO225" s="575"/>
      <c r="FP225" s="575"/>
      <c r="FQ225" s="575"/>
      <c r="FR225" s="575"/>
      <c r="FS225" s="575"/>
      <c r="FT225" s="575"/>
      <c r="FU225" s="575"/>
      <c r="FV225" s="575"/>
      <c r="FW225" s="575"/>
      <c r="FX225" s="575"/>
      <c r="FY225" s="575"/>
      <c r="FZ225" s="575"/>
      <c r="GA225" s="575"/>
      <c r="GB225" s="575"/>
      <c r="GC225" s="575"/>
      <c r="GD225" s="575"/>
      <c r="GE225" s="575"/>
      <c r="GF225" s="575"/>
      <c r="GG225" s="575"/>
      <c r="GH225" s="575"/>
      <c r="GI225" s="575"/>
      <c r="GJ225" s="575"/>
      <c r="GK225" s="576"/>
      <c r="GL225" s="576"/>
      <c r="GM225" s="576"/>
      <c r="GN225" s="576"/>
      <c r="GO225" s="576"/>
      <c r="GP225" s="576"/>
      <c r="GQ225" s="576"/>
      <c r="GR225" s="576"/>
      <c r="GS225" s="576"/>
      <c r="GT225" s="576"/>
      <c r="GU225" s="576"/>
      <c r="GV225" s="576"/>
      <c r="GW225" s="576"/>
    </row>
    <row r="226" spans="1:206" s="354" customFormat="1" ht="15.75" hidden="1" customHeight="1" x14ac:dyDescent="0.2">
      <c r="A226" s="390"/>
      <c r="B226" s="412"/>
      <c r="C226" s="1157"/>
      <c r="D226" s="1158"/>
      <c r="E226" s="1158"/>
      <c r="F226" s="1158"/>
      <c r="G226" s="1158"/>
      <c r="H226" s="1159"/>
      <c r="I226" s="1163" t="s">
        <v>312</v>
      </c>
      <c r="J226" s="1163"/>
      <c r="K226" s="1163"/>
      <c r="L226" s="1164"/>
      <c r="M226" s="1321" t="s">
        <v>226</v>
      </c>
      <c r="N226" s="1322"/>
      <c r="O226" s="1158" t="s">
        <v>227</v>
      </c>
      <c r="P226" s="1158"/>
      <c r="Q226" s="1158"/>
      <c r="R226" s="1158"/>
      <c r="S226" s="1158"/>
      <c r="T226" s="1158"/>
      <c r="U226" s="1158"/>
      <c r="V226" s="1158"/>
      <c r="W226" s="1158"/>
      <c r="X226" s="1250"/>
      <c r="Y226" s="695"/>
      <c r="Z226" s="1407" t="s">
        <v>228</v>
      </c>
      <c r="AA226" s="1408"/>
      <c r="AB226" s="1408"/>
      <c r="AC226" s="1408"/>
      <c r="AD226" s="1408"/>
      <c r="AE226" s="1408"/>
      <c r="AF226" s="1409"/>
      <c r="AG226" s="1264" t="s">
        <v>311</v>
      </c>
      <c r="AH226" s="1264"/>
      <c r="AI226" s="1264"/>
      <c r="AJ226" s="1264"/>
      <c r="AK226" s="1264"/>
      <c r="AL226" s="1264"/>
      <c r="AM226" s="1264"/>
      <c r="AN226" s="1265"/>
      <c r="AO226" s="695"/>
      <c r="AP226" s="991"/>
      <c r="AQ226" s="992"/>
      <c r="AR226" s="992"/>
      <c r="AS226" s="992"/>
      <c r="AT226" s="992"/>
      <c r="AU226" s="992"/>
      <c r="AV226" s="992"/>
      <c r="AW226" s="992"/>
      <c r="AX226" s="938" t="s">
        <v>229</v>
      </c>
      <c r="AY226" s="939"/>
      <c r="AZ226" s="939"/>
      <c r="BA226" s="939"/>
      <c r="BB226" s="939"/>
      <c r="BC226" s="939"/>
      <c r="BD226" s="939"/>
      <c r="BE226" s="939"/>
      <c r="BF226" s="939"/>
      <c r="BG226" s="940"/>
      <c r="BH226" s="1172"/>
      <c r="BI226" s="1173"/>
      <c r="BJ226" s="1173"/>
      <c r="BK226" s="1173"/>
      <c r="BL226" s="1173"/>
      <c r="BM226" s="1173"/>
      <c r="BN226" s="1174"/>
      <c r="BO226" s="1172"/>
      <c r="BP226" s="1173"/>
      <c r="BQ226" s="1173"/>
      <c r="BR226" s="1173"/>
      <c r="BS226" s="1173"/>
      <c r="BT226" s="1173"/>
      <c r="BU226" s="1173"/>
      <c r="BV226" s="1173"/>
      <c r="BW226" s="1174"/>
      <c r="BX226" s="938"/>
      <c r="BY226" s="939"/>
      <c r="BZ226" s="939"/>
      <c r="CA226" s="939"/>
      <c r="CB226" s="939"/>
      <c r="CC226" s="1636"/>
      <c r="CD226" s="384"/>
      <c r="CE226" s="291"/>
      <c r="CF226" s="291"/>
      <c r="CG226" s="573"/>
      <c r="CH226" s="573"/>
      <c r="CI226" s="112"/>
      <c r="CL226" s="359"/>
      <c r="CM226" s="360"/>
      <c r="CN226" s="361"/>
      <c r="CO226" s="291"/>
      <c r="CP226" s="291"/>
      <c r="CQ226" s="291"/>
      <c r="CR226" s="291"/>
      <c r="CS226" s="291"/>
      <c r="CT226" s="291"/>
      <c r="CU226" s="291"/>
      <c r="CV226" s="292"/>
      <c r="CW226" s="292"/>
      <c r="DB226" s="294"/>
      <c r="DC226" s="548"/>
      <c r="DD226" s="548"/>
      <c r="DE226" s="548"/>
      <c r="DF226" s="284" t="e">
        <f>+DC227</f>
        <v>#REF!</v>
      </c>
      <c r="DG226" s="306" t="e">
        <f>OR(DF226=92,DF226=93)</f>
        <v>#REF!</v>
      </c>
      <c r="DH226" s="284"/>
      <c r="DI226" s="284" t="s">
        <v>232</v>
      </c>
      <c r="DJ226" s="284"/>
      <c r="DK226" s="285"/>
      <c r="DL226" s="285"/>
      <c r="DM226" s="285"/>
      <c r="DN226" s="574"/>
      <c r="DO226" s="295"/>
      <c r="DP226" s="295"/>
      <c r="DQ226" s="295"/>
      <c r="DR226" s="295"/>
      <c r="DS226" s="295"/>
      <c r="DT226" s="295"/>
      <c r="DU226" s="295"/>
      <c r="DV226" s="295"/>
      <c r="DW226" s="295"/>
      <c r="DX226" s="295"/>
      <c r="DY226" s="295"/>
      <c r="DZ226" s="295"/>
      <c r="EA226" s="296"/>
      <c r="EB226" s="296"/>
      <c r="EC226" s="296"/>
      <c r="ED226" s="296"/>
      <c r="EE226" s="296"/>
      <c r="EF226" s="296"/>
      <c r="EG226" s="296"/>
      <c r="EH226" s="296"/>
      <c r="EI226" s="296"/>
      <c r="EJ226" s="296"/>
      <c r="EK226" s="296"/>
      <c r="EL226" s="296"/>
      <c r="EM226" s="296"/>
      <c r="EN226" s="307"/>
      <c r="EO226" s="307"/>
      <c r="EP226" s="307"/>
      <c r="EQ226" s="307"/>
      <c r="ER226" s="307"/>
      <c r="ES226" s="307"/>
      <c r="ET226" s="307"/>
      <c r="EU226" s="298"/>
      <c r="EV226" s="299"/>
      <c r="EW226" s="299"/>
      <c r="EX226" s="299"/>
      <c r="EY226" s="299"/>
      <c r="EZ226" s="299"/>
      <c r="FA226" s="299"/>
      <c r="FB226" s="299"/>
      <c r="FC226" s="299"/>
      <c r="FD226" s="298"/>
      <c r="FE226" s="298"/>
      <c r="FF226" s="298"/>
      <c r="FG226" s="308"/>
      <c r="FH226" s="308"/>
      <c r="FI226" s="308"/>
      <c r="FJ226" s="308"/>
      <c r="FK226" s="308"/>
      <c r="FL226" s="575"/>
      <c r="FM226" s="575"/>
      <c r="FN226" s="575"/>
      <c r="FO226" s="575"/>
      <c r="FP226" s="575"/>
      <c r="FQ226" s="575"/>
      <c r="FR226" s="575"/>
      <c r="FS226" s="575"/>
      <c r="FT226" s="575"/>
      <c r="FU226" s="575"/>
      <c r="FV226" s="575"/>
      <c r="FW226" s="575"/>
      <c r="FX226" s="575"/>
      <c r="FY226" s="575"/>
      <c r="FZ226" s="575"/>
      <c r="GA226" s="575"/>
      <c r="GB226" s="575"/>
      <c r="GC226" s="575"/>
      <c r="GD226" s="575"/>
      <c r="GE226" s="575"/>
      <c r="GF226" s="575"/>
      <c r="GG226" s="575"/>
      <c r="GH226" s="575"/>
      <c r="GI226" s="575"/>
      <c r="GJ226" s="575"/>
      <c r="GK226" s="576"/>
      <c r="GL226" s="576"/>
      <c r="GM226" s="576"/>
      <c r="GN226" s="576"/>
      <c r="GO226" s="576"/>
      <c r="GP226" s="576"/>
      <c r="GQ226" s="576"/>
      <c r="GR226" s="576"/>
      <c r="GS226" s="576"/>
      <c r="GT226" s="576"/>
      <c r="GU226" s="576"/>
      <c r="GV226" s="576"/>
      <c r="GW226" s="576"/>
    </row>
    <row r="227" spans="1:206" s="354" customFormat="1" ht="14.1" hidden="1" customHeight="1" x14ac:dyDescent="0.2">
      <c r="A227" s="390"/>
      <c r="B227" s="413"/>
      <c r="C227" s="1157"/>
      <c r="D227" s="1158"/>
      <c r="E227" s="1158"/>
      <c r="F227" s="1158"/>
      <c r="G227" s="1158"/>
      <c r="H227" s="1159"/>
      <c r="I227" s="1163" t="s">
        <v>233</v>
      </c>
      <c r="J227" s="1163"/>
      <c r="K227" s="1163"/>
      <c r="L227" s="1164"/>
      <c r="M227" s="1321" t="s">
        <v>227</v>
      </c>
      <c r="N227" s="1322"/>
      <c r="O227" s="1251"/>
      <c r="P227" s="1251"/>
      <c r="Q227" s="1251"/>
      <c r="R227" s="1251"/>
      <c r="S227" s="1251"/>
      <c r="T227" s="1251"/>
      <c r="U227" s="1251"/>
      <c r="V227" s="1251"/>
      <c r="W227" s="1251"/>
      <c r="X227" s="1252"/>
      <c r="Y227" s="695"/>
      <c r="Z227" s="1400" t="s">
        <v>234</v>
      </c>
      <c r="AA227" s="1401"/>
      <c r="AB227" s="1401"/>
      <c r="AC227" s="1402"/>
      <c r="AD227" s="1255" t="s">
        <v>235</v>
      </c>
      <c r="AE227" s="1255"/>
      <c r="AF227" s="1255"/>
      <c r="AG227" s="1255" t="s">
        <v>236</v>
      </c>
      <c r="AH227" s="1255"/>
      <c r="AI227" s="1255"/>
      <c r="AJ227" s="1255"/>
      <c r="AK227" s="1255" t="s">
        <v>237</v>
      </c>
      <c r="AL227" s="1255"/>
      <c r="AM227" s="1255"/>
      <c r="AN227" s="1403"/>
      <c r="AO227" s="695"/>
      <c r="AP227" s="991"/>
      <c r="AQ227" s="992"/>
      <c r="AR227" s="992"/>
      <c r="AS227" s="992"/>
      <c r="AT227" s="992"/>
      <c r="AU227" s="992"/>
      <c r="AV227" s="992"/>
      <c r="AW227" s="993"/>
      <c r="AX227" s="928" t="s">
        <v>238</v>
      </c>
      <c r="AY227" s="929"/>
      <c r="AZ227" s="929"/>
      <c r="BA227" s="929"/>
      <c r="BB227" s="929"/>
      <c r="BC227" s="929"/>
      <c r="BD227" s="929"/>
      <c r="BE227" s="929"/>
      <c r="BF227" s="929"/>
      <c r="BG227" s="930"/>
      <c r="BH227" s="1172"/>
      <c r="BI227" s="1173"/>
      <c r="BJ227" s="1173"/>
      <c r="BK227" s="1173"/>
      <c r="BL227" s="1173"/>
      <c r="BM227" s="1173"/>
      <c r="BN227" s="1174"/>
      <c r="BO227" s="1172"/>
      <c r="BP227" s="1173"/>
      <c r="BQ227" s="1173"/>
      <c r="BR227" s="1173"/>
      <c r="BS227" s="1173"/>
      <c r="BT227" s="1173"/>
      <c r="BU227" s="1173"/>
      <c r="BV227" s="1173"/>
      <c r="BW227" s="1174"/>
      <c r="BX227" s="938"/>
      <c r="BY227" s="939"/>
      <c r="BZ227" s="939"/>
      <c r="CA227" s="939"/>
      <c r="CB227" s="939"/>
      <c r="CC227" s="1636"/>
      <c r="CD227" s="384"/>
      <c r="CE227" s="291"/>
      <c r="CF227" s="291"/>
      <c r="CG227" s="573"/>
      <c r="CH227" s="573"/>
      <c r="CI227" s="112"/>
      <c r="CL227" s="359"/>
      <c r="CM227" s="360"/>
      <c r="CN227" s="361"/>
      <c r="CO227" s="292" t="s">
        <v>239</v>
      </c>
      <c r="CP227" s="292"/>
      <c r="CQ227" s="291"/>
      <c r="CR227" s="291"/>
      <c r="CS227" s="291"/>
      <c r="CT227" s="291"/>
      <c r="CU227" s="291"/>
      <c r="CV227" s="292"/>
      <c r="CW227" s="292"/>
      <c r="DB227" s="310"/>
      <c r="DC227" s="548" t="e">
        <f>+#REF!</f>
        <v>#REF!</v>
      </c>
      <c r="DD227" s="548" t="s">
        <v>241</v>
      </c>
      <c r="DE227" s="548"/>
      <c r="DF227" s="311" t="e">
        <f>+#REF!</f>
        <v>#REF!</v>
      </c>
      <c r="DG227" s="306" t="e">
        <f>IF(DF227&gt;4.99,FALSE,TRUE)</f>
        <v>#REF!</v>
      </c>
      <c r="DH227" s="284"/>
      <c r="DI227" s="284" t="s">
        <v>242</v>
      </c>
      <c r="DJ227" s="284"/>
      <c r="DK227" s="285"/>
      <c r="DL227" s="285"/>
      <c r="DM227" s="285"/>
      <c r="DN227" s="574"/>
      <c r="DO227" s="312"/>
      <c r="DP227" s="312"/>
      <c r="DQ227" s="312"/>
      <c r="DR227" s="312"/>
      <c r="DS227" s="312"/>
      <c r="DT227" s="313"/>
      <c r="DU227" s="313"/>
      <c r="DV227" s="313"/>
      <c r="DW227" s="313"/>
      <c r="DX227" s="313"/>
      <c r="DY227" s="313"/>
      <c r="DZ227" s="313"/>
      <c r="EA227" s="314"/>
      <c r="EB227" s="315"/>
      <c r="EC227" s="315"/>
      <c r="ED227" s="315"/>
      <c r="EE227" s="315"/>
      <c r="EF227" s="315"/>
      <c r="EG227" s="315"/>
      <c r="EH227" s="315"/>
      <c r="EI227" s="315"/>
      <c r="EJ227" s="315"/>
      <c r="EK227" s="315"/>
      <c r="EL227" s="315"/>
      <c r="EM227" s="315"/>
      <c r="EN227" s="314"/>
      <c r="EO227" s="314"/>
      <c r="EP227" s="314"/>
      <c r="EQ227" s="314"/>
      <c r="ER227" s="314"/>
      <c r="ES227" s="314"/>
      <c r="ET227" s="314"/>
      <c r="EU227" s="298"/>
      <c r="EV227" s="299"/>
      <c r="EW227" s="299"/>
      <c r="EX227" s="299"/>
      <c r="EY227" s="299"/>
      <c r="EZ227" s="299"/>
      <c r="FA227" s="299"/>
      <c r="FB227" s="299"/>
      <c r="FC227" s="299"/>
      <c r="FD227" s="298"/>
      <c r="FE227" s="298"/>
      <c r="FF227" s="298"/>
      <c r="FG227" s="308"/>
      <c r="FH227" s="308"/>
      <c r="FI227" s="308"/>
      <c r="FJ227" s="308"/>
      <c r="FK227" s="308"/>
      <c r="FL227" s="575"/>
      <c r="FM227" s="575"/>
      <c r="FN227" s="575"/>
      <c r="FO227" s="575"/>
      <c r="FP227" s="575"/>
      <c r="FQ227" s="575"/>
      <c r="FR227" s="575"/>
      <c r="FS227" s="575"/>
      <c r="FT227" s="575"/>
      <c r="FU227" s="575"/>
      <c r="FV227" s="575"/>
      <c r="FW227" s="575"/>
      <c r="FX227" s="575"/>
      <c r="FY227" s="575"/>
      <c r="FZ227" s="575"/>
      <c r="GA227" s="575"/>
      <c r="GB227" s="575"/>
      <c r="GC227" s="575"/>
      <c r="GD227" s="575"/>
      <c r="GE227" s="575"/>
      <c r="GF227" s="575"/>
      <c r="GG227" s="575"/>
      <c r="GH227" s="575"/>
      <c r="GI227" s="575"/>
      <c r="GJ227" s="575"/>
      <c r="GK227" s="576"/>
      <c r="GL227" s="576"/>
      <c r="GM227" s="576"/>
      <c r="GN227" s="576"/>
      <c r="GO227" s="576"/>
      <c r="GP227" s="576"/>
      <c r="GQ227" s="576"/>
      <c r="GR227" s="576"/>
      <c r="GS227" s="576"/>
      <c r="GT227" s="576"/>
      <c r="GU227" s="576"/>
      <c r="GV227" s="576"/>
      <c r="GW227" s="576"/>
    </row>
    <row r="228" spans="1:206" s="354" customFormat="1" ht="14.1" hidden="1" customHeight="1" x14ac:dyDescent="0.2">
      <c r="A228" s="390"/>
      <c r="B228" s="413"/>
      <c r="C228" s="1157"/>
      <c r="D228" s="1158"/>
      <c r="E228" s="1158"/>
      <c r="F228" s="1158"/>
      <c r="G228" s="1158"/>
      <c r="H228" s="1159"/>
      <c r="I228" s="1163" t="s">
        <v>243</v>
      </c>
      <c r="J228" s="1163"/>
      <c r="K228" s="1163"/>
      <c r="L228" s="1164"/>
      <c r="M228" s="696"/>
      <c r="N228" s="697"/>
      <c r="O228" s="1251"/>
      <c r="P228" s="1251"/>
      <c r="Q228" s="1251"/>
      <c r="R228" s="1251"/>
      <c r="S228" s="1251"/>
      <c r="T228" s="1251"/>
      <c r="U228" s="1251"/>
      <c r="V228" s="1251"/>
      <c r="W228" s="1251"/>
      <c r="X228" s="1252"/>
      <c r="Y228" s="695"/>
      <c r="Z228" s="1412" t="s">
        <v>244</v>
      </c>
      <c r="AA228" s="1413"/>
      <c r="AB228" s="1413"/>
      <c r="AC228" s="1414"/>
      <c r="AD228" s="1259" t="s">
        <v>245</v>
      </c>
      <c r="AE228" s="1259"/>
      <c r="AF228" s="1259"/>
      <c r="AG228" s="1259" t="s">
        <v>246</v>
      </c>
      <c r="AH228" s="1259"/>
      <c r="AI228" s="1259"/>
      <c r="AJ228" s="1259"/>
      <c r="AK228" s="1259" t="s">
        <v>247</v>
      </c>
      <c r="AL228" s="1259"/>
      <c r="AM228" s="1259"/>
      <c r="AN228" s="1260"/>
      <c r="AO228" s="695"/>
      <c r="AP228" s="991"/>
      <c r="AQ228" s="992"/>
      <c r="AR228" s="992"/>
      <c r="AS228" s="992"/>
      <c r="AT228" s="992"/>
      <c r="AU228" s="992"/>
      <c r="AV228" s="992"/>
      <c r="AW228" s="993"/>
      <c r="AX228" s="938" t="s">
        <v>248</v>
      </c>
      <c r="AY228" s="939"/>
      <c r="AZ228" s="939"/>
      <c r="BA228" s="939"/>
      <c r="BB228" s="939"/>
      <c r="BC228" s="939"/>
      <c r="BD228" s="939"/>
      <c r="BE228" s="939"/>
      <c r="BF228" s="939"/>
      <c r="BG228" s="940"/>
      <c r="BH228" s="1172"/>
      <c r="BI228" s="1173"/>
      <c r="BJ228" s="1173"/>
      <c r="BK228" s="1173"/>
      <c r="BL228" s="1173"/>
      <c r="BM228" s="1173"/>
      <c r="BN228" s="1174"/>
      <c r="BO228" s="1172"/>
      <c r="BP228" s="1173"/>
      <c r="BQ228" s="1173"/>
      <c r="BR228" s="1173"/>
      <c r="BS228" s="1173"/>
      <c r="BT228" s="1173"/>
      <c r="BU228" s="1173"/>
      <c r="BV228" s="1173"/>
      <c r="BW228" s="1174"/>
      <c r="BX228" s="938"/>
      <c r="BY228" s="939"/>
      <c r="BZ228" s="939"/>
      <c r="CA228" s="939"/>
      <c r="CB228" s="939"/>
      <c r="CC228" s="1636"/>
      <c r="CD228" s="384"/>
      <c r="CE228" s="291"/>
      <c r="CF228" s="291"/>
      <c r="CG228" s="573"/>
      <c r="CH228" s="573"/>
      <c r="CI228" s="112"/>
      <c r="CL228" s="359"/>
      <c r="CM228" s="360"/>
      <c r="CN228" s="361"/>
      <c r="CO228" s="328"/>
      <c r="CP228" s="291"/>
      <c r="CQ228" s="291"/>
      <c r="CR228" s="291"/>
      <c r="CS228" s="291"/>
      <c r="CT228" s="362" t="s">
        <v>249</v>
      </c>
      <c r="CU228" s="291"/>
      <c r="CV228" s="292"/>
      <c r="CW228" s="292"/>
      <c r="DB228" s="310"/>
      <c r="DC228" s="548"/>
      <c r="DD228" s="1"/>
      <c r="DE228" s="1"/>
      <c r="DF228" s="284"/>
      <c r="DG228" s="306" t="e">
        <f>IF(DG226=TRUE,IF(DG227=TRUE,1,0),0)</f>
        <v>#REF!</v>
      </c>
      <c r="DH228" s="284"/>
      <c r="DI228" s="284" t="s">
        <v>250</v>
      </c>
      <c r="DJ228" s="284"/>
      <c r="DK228" s="285"/>
      <c r="DL228" s="285"/>
      <c r="DM228" s="285"/>
      <c r="DN228" s="574"/>
      <c r="DO228" s="312"/>
      <c r="DP228" s="312"/>
      <c r="DQ228" s="312"/>
      <c r="DR228" s="312"/>
      <c r="DS228" s="312"/>
      <c r="DT228" s="316"/>
      <c r="DU228" s="316"/>
      <c r="DV228" s="316"/>
      <c r="DW228" s="316"/>
      <c r="DX228" s="316"/>
      <c r="DY228" s="316"/>
      <c r="DZ228" s="316"/>
      <c r="EA228" s="317"/>
      <c r="EB228" s="315"/>
      <c r="EC228" s="315"/>
      <c r="ED228" s="315"/>
      <c r="EE228" s="315"/>
      <c r="EF228" s="315"/>
      <c r="EG228" s="315"/>
      <c r="EH228" s="315"/>
      <c r="EI228" s="315"/>
      <c r="EJ228" s="315"/>
      <c r="EK228" s="315"/>
      <c r="EL228" s="315"/>
      <c r="EM228" s="315"/>
      <c r="EN228" s="317"/>
      <c r="EO228" s="317"/>
      <c r="EP228" s="317"/>
      <c r="EQ228" s="317"/>
      <c r="ER228" s="317"/>
      <c r="ES228" s="317"/>
      <c r="ET228" s="317"/>
      <c r="EU228" s="298"/>
      <c r="EV228" s="299"/>
      <c r="EW228" s="299"/>
      <c r="EX228" s="299"/>
      <c r="EY228" s="299"/>
      <c r="EZ228" s="299"/>
      <c r="FA228" s="299"/>
      <c r="FB228" s="299"/>
      <c r="FC228" s="299"/>
      <c r="FD228" s="298"/>
      <c r="FE228" s="298"/>
      <c r="FF228" s="298"/>
      <c r="FG228" s="308"/>
      <c r="FH228" s="308"/>
      <c r="FI228" s="308"/>
      <c r="FJ228" s="308"/>
      <c r="FK228" s="308"/>
      <c r="FL228" s="575"/>
      <c r="FM228" s="575"/>
      <c r="FN228" s="575"/>
      <c r="FO228" s="575"/>
      <c r="FP228" s="575"/>
      <c r="FQ228" s="575"/>
      <c r="FR228" s="575"/>
      <c r="FS228" s="575"/>
      <c r="FT228" s="575"/>
      <c r="FU228" s="575"/>
      <c r="FV228" s="575"/>
      <c r="FW228" s="575"/>
      <c r="FX228" s="575"/>
      <c r="FY228" s="575"/>
      <c r="FZ228" s="575"/>
      <c r="GA228" s="575"/>
      <c r="GB228" s="575"/>
      <c r="GC228" s="575"/>
      <c r="GD228" s="575"/>
      <c r="GE228" s="575"/>
      <c r="GF228" s="575"/>
      <c r="GG228" s="575"/>
      <c r="GH228" s="575"/>
      <c r="GI228" s="575"/>
      <c r="GJ228" s="575"/>
      <c r="GK228" s="576"/>
      <c r="GL228" s="576"/>
      <c r="GM228" s="576"/>
      <c r="GN228" s="576"/>
      <c r="GO228" s="576"/>
      <c r="GP228" s="576"/>
      <c r="GQ228" s="576"/>
      <c r="GR228" s="576"/>
      <c r="GS228" s="576"/>
      <c r="GT228" s="576"/>
      <c r="GU228" s="576"/>
      <c r="GV228" s="576"/>
      <c r="GW228" s="576"/>
    </row>
    <row r="229" spans="1:206" s="354" customFormat="1" ht="16.5" hidden="1" customHeight="1" x14ac:dyDescent="0.2">
      <c r="A229" s="390"/>
      <c r="B229" s="413"/>
      <c r="C229" s="1160"/>
      <c r="D229" s="1161"/>
      <c r="E229" s="1161"/>
      <c r="F229" s="1161"/>
      <c r="G229" s="1161"/>
      <c r="H229" s="1162"/>
      <c r="I229" s="1323" t="s">
        <v>19</v>
      </c>
      <c r="J229" s="1323"/>
      <c r="K229" s="1323"/>
      <c r="L229" s="1324"/>
      <c r="M229" s="698">
        <v>0</v>
      </c>
      <c r="N229" s="699">
        <v>1</v>
      </c>
      <c r="O229" s="1253" t="s">
        <v>251</v>
      </c>
      <c r="P229" s="1253"/>
      <c r="Q229" s="1253"/>
      <c r="R229" s="1253"/>
      <c r="S229" s="1253"/>
      <c r="T229" s="1253"/>
      <c r="U229" s="1253"/>
      <c r="V229" s="1253"/>
      <c r="W229" s="1253"/>
      <c r="X229" s="1254"/>
      <c r="Y229" s="695"/>
      <c r="Z229" s="1261"/>
      <c r="AA229" s="1262"/>
      <c r="AB229" s="1262"/>
      <c r="AC229" s="1263"/>
      <c r="AD229" s="1410"/>
      <c r="AE229" s="1411"/>
      <c r="AF229" s="1411"/>
      <c r="AG229" s="1257">
        <v>180</v>
      </c>
      <c r="AH229" s="1257"/>
      <c r="AI229" s="1257"/>
      <c r="AJ229" s="1257"/>
      <c r="AK229" s="1256" t="s">
        <v>252</v>
      </c>
      <c r="AL229" s="1257"/>
      <c r="AM229" s="1257"/>
      <c r="AN229" s="1258"/>
      <c r="AO229" s="695"/>
      <c r="AP229" s="991"/>
      <c r="AQ229" s="992"/>
      <c r="AR229" s="992"/>
      <c r="AS229" s="992"/>
      <c r="AT229" s="992"/>
      <c r="AU229" s="992"/>
      <c r="AV229" s="992"/>
      <c r="AW229" s="993"/>
      <c r="AX229" s="965" t="s">
        <v>253</v>
      </c>
      <c r="AY229" s="966"/>
      <c r="AZ229" s="966"/>
      <c r="BA229" s="966"/>
      <c r="BB229" s="966"/>
      <c r="BC229" s="966"/>
      <c r="BD229" s="966"/>
      <c r="BE229" s="966"/>
      <c r="BF229" s="966"/>
      <c r="BG229" s="967"/>
      <c r="BH229" s="1175"/>
      <c r="BI229" s="1176"/>
      <c r="BJ229" s="1176"/>
      <c r="BK229" s="1176"/>
      <c r="BL229" s="1176"/>
      <c r="BM229" s="1176"/>
      <c r="BN229" s="1177"/>
      <c r="BO229" s="1175"/>
      <c r="BP229" s="1176"/>
      <c r="BQ229" s="1176"/>
      <c r="BR229" s="1176"/>
      <c r="BS229" s="1176"/>
      <c r="BT229" s="1176"/>
      <c r="BU229" s="1176"/>
      <c r="BV229" s="1176"/>
      <c r="BW229" s="1177"/>
      <c r="BX229" s="965"/>
      <c r="BY229" s="966"/>
      <c r="BZ229" s="966"/>
      <c r="CA229" s="966"/>
      <c r="CB229" s="966"/>
      <c r="CC229" s="1637"/>
      <c r="CD229" s="385"/>
      <c r="CE229" s="318"/>
      <c r="CF229" s="318"/>
      <c r="CG229" s="573"/>
      <c r="CH229" s="573"/>
      <c r="CI229" s="112"/>
      <c r="CL229" s="363"/>
      <c r="CM229" s="364"/>
      <c r="CN229" s="365"/>
      <c r="CO229" s="291" t="s">
        <v>254</v>
      </c>
      <c r="CP229" s="318"/>
      <c r="CQ229" s="318" t="s">
        <v>255</v>
      </c>
      <c r="CR229" s="318" t="s">
        <v>256</v>
      </c>
      <c r="CS229" s="318"/>
      <c r="CT229" s="362"/>
      <c r="CU229" s="318"/>
      <c r="CV229" s="319"/>
      <c r="CW229" s="319"/>
      <c r="DB229" s="320"/>
      <c r="DC229" s="1"/>
      <c r="DD229" s="1"/>
      <c r="DE229" s="1"/>
      <c r="DF229" s="321"/>
      <c r="DG229" s="321"/>
      <c r="DH229" s="322"/>
      <c r="DI229" s="321" t="s">
        <v>257</v>
      </c>
      <c r="DJ229" s="321"/>
      <c r="DK229" s="323"/>
      <c r="DL229" s="323"/>
      <c r="DM229" s="323"/>
      <c r="DN229" s="574"/>
      <c r="DO229" s="324"/>
      <c r="DP229" s="324"/>
      <c r="DQ229" s="324"/>
      <c r="DR229" s="324"/>
      <c r="DS229" s="324"/>
      <c r="DT229" s="324"/>
      <c r="DU229" s="324"/>
      <c r="DV229" s="324"/>
      <c r="DW229" s="324"/>
      <c r="DX229" s="324"/>
      <c r="DY229" s="324"/>
      <c r="DZ229" s="324"/>
      <c r="EA229" s="325"/>
      <c r="EB229" s="325"/>
      <c r="EC229" s="325"/>
      <c r="ED229" s="325"/>
      <c r="EE229" s="325"/>
      <c r="EF229" s="325"/>
      <c r="EG229" s="325"/>
      <c r="EH229" s="325"/>
      <c r="EI229" s="325"/>
      <c r="EJ229" s="325"/>
      <c r="EK229" s="325"/>
      <c r="EL229" s="325"/>
      <c r="EM229" s="325"/>
      <c r="EN229" s="325"/>
      <c r="EO229" s="325"/>
      <c r="EP229" s="325"/>
      <c r="EQ229" s="325"/>
      <c r="ER229" s="325"/>
      <c r="ES229" s="325"/>
      <c r="ET229" s="325"/>
      <c r="EU229" s="325"/>
      <c r="EV229" s="325"/>
      <c r="EW229" s="325"/>
      <c r="EX229" s="325"/>
      <c r="EY229" s="325"/>
      <c r="EZ229" s="325"/>
      <c r="FA229" s="325"/>
      <c r="FB229" s="325"/>
      <c r="FC229" s="325"/>
      <c r="FD229" s="298"/>
      <c r="FE229" s="298"/>
      <c r="FF229" s="298"/>
      <c r="FG229" s="308"/>
      <c r="FH229" s="308"/>
      <c r="FI229" s="308"/>
      <c r="FJ229" s="308"/>
      <c r="FK229" s="308"/>
      <c r="FL229" s="575"/>
      <c r="FM229" s="575"/>
      <c r="FN229" s="575"/>
      <c r="FO229" s="575"/>
      <c r="FP229" s="575"/>
      <c r="FQ229" s="575"/>
      <c r="FR229" s="575"/>
      <c r="FS229" s="575"/>
      <c r="FT229" s="575"/>
      <c r="FU229" s="575"/>
      <c r="FV229" s="575"/>
      <c r="FW229" s="575"/>
      <c r="FX229" s="575"/>
      <c r="FY229" s="575"/>
      <c r="FZ229" s="575"/>
      <c r="GA229" s="575"/>
      <c r="GB229" s="575"/>
      <c r="GC229" s="575"/>
      <c r="GD229" s="575"/>
      <c r="GE229" s="575"/>
      <c r="GF229" s="575"/>
      <c r="GG229" s="575"/>
      <c r="GH229" s="575"/>
      <c r="GI229" s="575"/>
      <c r="GJ229" s="575"/>
      <c r="GK229" s="576"/>
      <c r="GL229" s="576"/>
      <c r="GM229" s="576"/>
      <c r="GN229" s="576"/>
      <c r="GO229" s="576"/>
      <c r="GP229" s="576"/>
      <c r="GQ229" s="576"/>
      <c r="GR229" s="576"/>
      <c r="GS229" s="576"/>
      <c r="GT229" s="576"/>
      <c r="GU229" s="576"/>
      <c r="GV229" s="576"/>
      <c r="GW229" s="576"/>
    </row>
    <row r="230" spans="1:206" s="354" customFormat="1" ht="18" hidden="1" customHeight="1" x14ac:dyDescent="0.2">
      <c r="A230" s="390"/>
      <c r="B230" s="414"/>
      <c r="C230" s="1316" t="s">
        <v>258</v>
      </c>
      <c r="D230" s="1168"/>
      <c r="E230" s="1168"/>
      <c r="F230" s="1168"/>
      <c r="G230" s="1168"/>
      <c r="H230" s="1168"/>
      <c r="I230" s="1185" t="s">
        <v>259</v>
      </c>
      <c r="J230" s="1168"/>
      <c r="K230" s="1168"/>
      <c r="L230" s="1168"/>
      <c r="M230" s="1168" t="s">
        <v>260</v>
      </c>
      <c r="N230" s="1168"/>
      <c r="O230" s="1274" t="s">
        <v>261</v>
      </c>
      <c r="P230" s="1274"/>
      <c r="Q230" s="1274"/>
      <c r="R230" s="1274"/>
      <c r="S230" s="1274"/>
      <c r="T230" s="1274"/>
      <c r="U230" s="1274"/>
      <c r="V230" s="1274"/>
      <c r="W230" s="1274"/>
      <c r="X230" s="1317"/>
      <c r="Y230" s="700"/>
      <c r="Z230" s="1404" t="s">
        <v>262</v>
      </c>
      <c r="AA230" s="1405"/>
      <c r="AB230" s="1405"/>
      <c r="AC230" s="1406"/>
      <c r="AD230" s="1273" t="s">
        <v>263</v>
      </c>
      <c r="AE230" s="1274"/>
      <c r="AF230" s="1274"/>
      <c r="AG230" s="1274" t="s">
        <v>264</v>
      </c>
      <c r="AH230" s="1274"/>
      <c r="AI230" s="1274"/>
      <c r="AJ230" s="1441"/>
      <c r="AK230" s="1273" t="s">
        <v>265</v>
      </c>
      <c r="AL230" s="1274"/>
      <c r="AM230" s="1274"/>
      <c r="AN230" s="1285"/>
      <c r="AO230" s="700"/>
      <c r="AP230" s="1183" t="s">
        <v>266</v>
      </c>
      <c r="AQ230" s="1184"/>
      <c r="AR230" s="1184"/>
      <c r="AS230" s="1184"/>
      <c r="AT230" s="1184"/>
      <c r="AU230" s="1184"/>
      <c r="AV230" s="1184"/>
      <c r="AW230" s="1184"/>
      <c r="AX230" s="960" t="s">
        <v>267</v>
      </c>
      <c r="AY230" s="961"/>
      <c r="AZ230" s="961"/>
      <c r="BA230" s="961"/>
      <c r="BB230" s="961"/>
      <c r="BC230" s="961"/>
      <c r="BD230" s="961"/>
      <c r="BE230" s="961"/>
      <c r="BF230" s="961"/>
      <c r="BG230" s="1185"/>
      <c r="BH230" s="1168" t="s">
        <v>268</v>
      </c>
      <c r="BI230" s="1168"/>
      <c r="BJ230" s="1168"/>
      <c r="BK230" s="1168"/>
      <c r="BL230" s="1168"/>
      <c r="BM230" s="1168"/>
      <c r="BN230" s="1168"/>
      <c r="BO230" s="960" t="s">
        <v>269</v>
      </c>
      <c r="BP230" s="961"/>
      <c r="BQ230" s="961"/>
      <c r="BR230" s="961"/>
      <c r="BS230" s="961"/>
      <c r="BT230" s="961"/>
      <c r="BU230" s="961"/>
      <c r="BV230" s="961"/>
      <c r="BW230" s="1185"/>
      <c r="BX230" s="960" t="s">
        <v>270</v>
      </c>
      <c r="BY230" s="961"/>
      <c r="BZ230" s="961"/>
      <c r="CA230" s="961"/>
      <c r="CB230" s="961"/>
      <c r="CC230" s="962"/>
      <c r="CD230" s="386"/>
      <c r="CE230" s="329"/>
      <c r="CF230" s="329"/>
      <c r="CG230" s="573"/>
      <c r="CH230" s="573"/>
      <c r="CI230" s="112"/>
      <c r="CL230" s="327" t="s">
        <v>271</v>
      </c>
      <c r="CM230" s="326" t="s">
        <v>272</v>
      </c>
      <c r="CN230" s="326" t="s">
        <v>273</v>
      </c>
      <c r="CO230" s="318" t="s">
        <v>274</v>
      </c>
      <c r="CP230" s="328"/>
      <c r="CQ230" s="328" t="s">
        <v>275</v>
      </c>
      <c r="CR230" s="329" t="s">
        <v>276</v>
      </c>
      <c r="CS230" s="329"/>
      <c r="CT230" s="362"/>
      <c r="CU230" s="329"/>
      <c r="CV230" s="330"/>
      <c r="CW230" s="330"/>
      <c r="DB230" s="331"/>
      <c r="DC230" s="284"/>
      <c r="DD230" s="284"/>
      <c r="DE230" s="284"/>
      <c r="DF230" s="284"/>
      <c r="DG230" s="284"/>
      <c r="DH230" s="284"/>
      <c r="DI230" s="284"/>
      <c r="DJ230" s="284"/>
      <c r="DK230" s="332"/>
      <c r="DL230" s="285"/>
      <c r="DM230" s="284"/>
      <c r="DN230" s="284"/>
      <c r="DO230" s="316"/>
      <c r="DP230" s="316"/>
      <c r="DQ230" s="316"/>
      <c r="DR230" s="316"/>
      <c r="DS230" s="316"/>
      <c r="DT230" s="333"/>
      <c r="DU230" s="333"/>
      <c r="DV230" s="333"/>
      <c r="DW230" s="333"/>
      <c r="DX230" s="333"/>
      <c r="DY230" s="333"/>
      <c r="DZ230" s="333"/>
      <c r="EA230" s="334"/>
      <c r="EB230" s="335"/>
      <c r="EC230" s="335"/>
      <c r="ED230" s="335"/>
      <c r="EE230" s="335"/>
      <c r="EF230" s="335"/>
      <c r="EG230" s="335"/>
      <c r="EH230" s="335"/>
      <c r="EI230" s="335"/>
      <c r="EJ230" s="335"/>
      <c r="EK230" s="335"/>
      <c r="EL230" s="335"/>
      <c r="EM230" s="335"/>
      <c r="EN230" s="334"/>
      <c r="EO230" s="334"/>
      <c r="EP230" s="334"/>
      <c r="EQ230" s="334"/>
      <c r="ER230" s="334"/>
      <c r="ES230" s="334"/>
      <c r="ET230" s="334"/>
      <c r="EU230" s="336"/>
      <c r="EV230" s="336"/>
      <c r="EW230" s="336"/>
      <c r="EX230" s="336"/>
      <c r="EY230" s="336"/>
      <c r="EZ230" s="336"/>
      <c r="FA230" s="336"/>
      <c r="FB230" s="336"/>
      <c r="FC230" s="336"/>
      <c r="FD230" s="325"/>
      <c r="FE230" s="325"/>
      <c r="FF230" s="325"/>
      <c r="FG230" s="337"/>
      <c r="FH230" s="337"/>
      <c r="FI230" s="337"/>
      <c r="FJ230" s="337"/>
      <c r="FK230" s="337"/>
      <c r="FL230" s="575"/>
      <c r="FM230" s="575"/>
      <c r="FN230" s="575"/>
      <c r="FO230" s="575"/>
      <c r="FP230" s="575"/>
      <c r="FQ230" s="575"/>
      <c r="FR230" s="575"/>
      <c r="FS230" s="575"/>
      <c r="FT230" s="575"/>
      <c r="FU230" s="575"/>
      <c r="FV230" s="575"/>
      <c r="FW230" s="575"/>
      <c r="FX230" s="575"/>
      <c r="FY230" s="575"/>
      <c r="FZ230" s="575"/>
      <c r="GA230" s="575"/>
      <c r="GB230" s="575"/>
      <c r="GC230" s="575"/>
      <c r="GD230" s="575"/>
      <c r="GE230" s="575"/>
      <c r="GF230" s="575"/>
      <c r="GG230" s="575"/>
      <c r="GH230" s="575"/>
      <c r="GI230" s="575"/>
      <c r="GJ230" s="575"/>
      <c r="GK230" s="576"/>
      <c r="GL230" s="576"/>
      <c r="GM230" s="576"/>
      <c r="GN230" s="576"/>
      <c r="GO230" s="576"/>
      <c r="GP230" s="576"/>
      <c r="GQ230" s="576"/>
      <c r="GR230" s="576"/>
      <c r="GS230" s="576"/>
      <c r="GT230" s="576"/>
      <c r="GU230" s="576"/>
      <c r="GV230" s="576"/>
      <c r="GW230" s="576"/>
    </row>
    <row r="231" spans="1:206" s="354" customFormat="1" ht="18" hidden="1" customHeight="1" x14ac:dyDescent="0.25">
      <c r="A231" s="390"/>
      <c r="B231" s="450">
        <v>1</v>
      </c>
      <c r="C231" s="1196" t="e">
        <f>IF(#REF!="","",#REF!)</f>
        <v>#REF!</v>
      </c>
      <c r="D231" s="1197"/>
      <c r="E231" s="1197"/>
      <c r="F231" s="1197"/>
      <c r="G231" s="1197"/>
      <c r="H231" s="1197"/>
      <c r="I231" s="1198" t="e">
        <f>IF(#REF!=0,"",#REF!)</f>
        <v>#REF!</v>
      </c>
      <c r="J231" s="1198"/>
      <c r="K231" s="1198"/>
      <c r="L231" s="1198"/>
      <c r="M231" s="1202" t="e">
        <f>+#REF!</f>
        <v>#REF!</v>
      </c>
      <c r="N231" s="1202"/>
      <c r="O231" s="1325" t="e">
        <f>+IF(#REF!="","",#REF!)</f>
        <v>#REF!</v>
      </c>
      <c r="P231" s="1326"/>
      <c r="Q231" s="1326"/>
      <c r="R231" s="1326"/>
      <c r="S231" s="1326"/>
      <c r="T231" s="1326"/>
      <c r="U231" s="1326"/>
      <c r="V231" s="1326"/>
      <c r="W231" s="1326"/>
      <c r="X231" s="1327"/>
      <c r="Y231" s="701"/>
      <c r="Z231" s="1218" t="e">
        <f>IF(#REF!=0,"",#REF!)</f>
        <v>#REF!</v>
      </c>
      <c r="AA231" s="1219"/>
      <c r="AB231" s="1219"/>
      <c r="AC231" s="1220"/>
      <c r="AD231" s="1397" t="e">
        <f t="shared" ref="AD231:AD237" si="14">IF(Z231="","",Z231*0.85)</f>
        <v>#REF!</v>
      </c>
      <c r="AE231" s="1398"/>
      <c r="AF231" s="1399"/>
      <c r="AG231" s="1435" t="e">
        <f>IF(#REF!=0,"",#REF!)</f>
        <v>#REF!</v>
      </c>
      <c r="AH231" s="1435"/>
      <c r="AI231" s="1435"/>
      <c r="AJ231" s="1435"/>
      <c r="AK231" s="1436" t="e">
        <f>IF(#REF!=0,"",#REF!)</f>
        <v>#REF!</v>
      </c>
      <c r="AL231" s="1435"/>
      <c r="AM231" s="1435"/>
      <c r="AN231" s="1437"/>
      <c r="AO231" s="701"/>
      <c r="AP231" s="976" t="e">
        <f>IF(#REF!=0,"",#REF!)</f>
        <v>#REF!</v>
      </c>
      <c r="AQ231" s="977"/>
      <c r="AR231" s="977"/>
      <c r="AS231" s="977"/>
      <c r="AT231" s="977"/>
      <c r="AU231" s="977"/>
      <c r="AV231" s="977"/>
      <c r="AW231" s="977"/>
      <c r="AX231" s="968">
        <v>0</v>
      </c>
      <c r="AY231" s="969"/>
      <c r="AZ231" s="969"/>
      <c r="BA231" s="969"/>
      <c r="BB231" s="969"/>
      <c r="BC231" s="969"/>
      <c r="BD231" s="969"/>
      <c r="BE231" s="969"/>
      <c r="BF231" s="969"/>
      <c r="BG231" s="970"/>
      <c r="BH231" s="975" t="e">
        <f>IF(#REF!="","",#REF!)</f>
        <v>#REF!</v>
      </c>
      <c r="BI231" s="975"/>
      <c r="BJ231" s="975"/>
      <c r="BK231" s="975"/>
      <c r="BL231" s="975"/>
      <c r="BM231" s="975"/>
      <c r="BN231" s="975"/>
      <c r="BO231" s="1438" t="e">
        <f>IF(#REF!="","",#REF!)</f>
        <v>#REF!</v>
      </c>
      <c r="BP231" s="1439"/>
      <c r="BQ231" s="1439"/>
      <c r="BR231" s="1439"/>
      <c r="BS231" s="1439"/>
      <c r="BT231" s="1439"/>
      <c r="BU231" s="1439"/>
      <c r="BV231" s="1439"/>
      <c r="BW231" s="1440"/>
      <c r="BX231" s="1423" t="e">
        <f>IF(#REF!="","",#REF!)</f>
        <v>#REF!</v>
      </c>
      <c r="BY231" s="1423"/>
      <c r="BZ231" s="1423"/>
      <c r="CA231" s="1423"/>
      <c r="CB231" s="1423"/>
      <c r="CC231" s="1424"/>
      <c r="CD231" s="386"/>
      <c r="CE231" s="329"/>
      <c r="CF231" s="573"/>
      <c r="CG231" s="573"/>
      <c r="CH231" s="573"/>
      <c r="CI231" s="112"/>
      <c r="CL231" s="577" t="e">
        <f t="shared" ref="CL231:CL237" si="15">+CO231+AX231</f>
        <v>#REF!</v>
      </c>
      <c r="CM231" s="338" t="e">
        <f t="shared" ref="CM231:CM237" si="16">+I231-BH231</f>
        <v>#REF!</v>
      </c>
      <c r="CN231" s="578" t="e">
        <f t="shared" ref="CN231:CN237" si="17">+CM231/Z231</f>
        <v>#REF!</v>
      </c>
      <c r="CO231" s="339" t="e">
        <f>((AG231*Z231)+(AK231*AD231))</f>
        <v>#REF!</v>
      </c>
      <c r="CP231" s="340" t="e">
        <f t="shared" ref="CP231:CP237" si="18">OR(M231=1,M231=0)</f>
        <v>#REF!</v>
      </c>
      <c r="CQ231" s="341" t="e">
        <f t="shared" ref="CQ231:CQ237" si="19">IF(CP231=TRUE,0,1)</f>
        <v>#REF!</v>
      </c>
      <c r="CR231" s="328" t="e">
        <f t="shared" ref="CR231:CR237" si="20">IF(M231="",1,0)</f>
        <v>#REF!</v>
      </c>
      <c r="CS231" s="579" t="e">
        <f>+CR231+CQ231</f>
        <v>#REF!</v>
      </c>
      <c r="CT231" s="579" t="e">
        <f t="shared" ref="CT231:CT237" si="21">IF(I231&lt;&gt;0,0,1)</f>
        <v>#REF!</v>
      </c>
      <c r="CU231" s="579" t="e">
        <f>+CT231+CS231</f>
        <v>#REF!</v>
      </c>
      <c r="CV231" s="342" t="e">
        <f t="shared" ref="CV231:CV237" si="22">IF(BH231&gt;I231,1,0)</f>
        <v>#REF!</v>
      </c>
      <c r="CW231" s="330"/>
      <c r="DB231" s="331"/>
      <c r="DC231" s="285"/>
      <c r="DD231" s="284"/>
      <c r="DE231" s="284"/>
      <c r="DF231" s="284"/>
      <c r="DG231" s="284"/>
      <c r="DH231" s="284"/>
      <c r="DI231" s="284"/>
      <c r="DJ231" s="284"/>
      <c r="DK231" s="332"/>
      <c r="DL231" s="284"/>
      <c r="DM231" s="284"/>
      <c r="DN231" s="284"/>
      <c r="DO231" s="316"/>
      <c r="DP231" s="316"/>
      <c r="DQ231" s="316"/>
      <c r="DR231" s="316"/>
      <c r="DS231" s="316"/>
      <c r="DT231" s="333"/>
      <c r="DU231" s="333"/>
      <c r="DV231" s="333"/>
      <c r="DW231" s="333"/>
      <c r="DX231" s="333"/>
      <c r="DY231" s="333"/>
      <c r="DZ231" s="333"/>
      <c r="EA231" s="334"/>
      <c r="EB231" s="335"/>
      <c r="EC231" s="335"/>
      <c r="ED231" s="335"/>
      <c r="EE231" s="335"/>
      <c r="EF231" s="335"/>
      <c r="EG231" s="335"/>
      <c r="EH231" s="335"/>
      <c r="EI231" s="335"/>
      <c r="EJ231" s="335"/>
      <c r="EK231" s="335"/>
      <c r="EL231" s="335"/>
      <c r="EM231" s="335"/>
      <c r="EN231" s="334"/>
      <c r="EO231" s="334"/>
      <c r="EP231" s="334"/>
      <c r="EQ231" s="334"/>
      <c r="ER231" s="334"/>
      <c r="ES231" s="334"/>
      <c r="ET231" s="334"/>
      <c r="EU231" s="336"/>
      <c r="EV231" s="336"/>
      <c r="EW231" s="336"/>
      <c r="EX231" s="336"/>
      <c r="EY231" s="336"/>
      <c r="EZ231" s="336"/>
      <c r="FA231" s="336"/>
      <c r="FB231" s="336"/>
      <c r="FC231" s="336"/>
      <c r="FD231" s="336"/>
      <c r="FE231" s="336"/>
      <c r="FF231" s="336"/>
      <c r="FG231" s="343"/>
      <c r="FH231" s="343"/>
      <c r="FI231" s="343"/>
      <c r="FJ231" s="343"/>
      <c r="FK231" s="343"/>
      <c r="FL231" s="575"/>
      <c r="FM231" s="575"/>
      <c r="FN231" s="575"/>
      <c r="FO231" s="575"/>
      <c r="FP231" s="575"/>
      <c r="FQ231" s="575"/>
      <c r="FR231" s="575"/>
      <c r="FS231" s="575"/>
      <c r="FT231" s="575"/>
      <c r="FU231" s="575"/>
      <c r="FV231" s="575"/>
      <c r="FW231" s="575"/>
      <c r="FX231" s="575"/>
      <c r="FY231" s="575"/>
      <c r="FZ231" s="575"/>
      <c r="GA231" s="575"/>
      <c r="GB231" s="575"/>
      <c r="GC231" s="575"/>
      <c r="GD231" s="575"/>
      <c r="GE231" s="575"/>
      <c r="GF231" s="575"/>
      <c r="GG231" s="575"/>
      <c r="GH231" s="575"/>
      <c r="GI231" s="575"/>
      <c r="GJ231" s="575"/>
      <c r="GK231" s="576"/>
      <c r="GL231" s="576"/>
      <c r="GM231" s="576"/>
      <c r="GN231" s="576"/>
      <c r="GO231" s="576"/>
      <c r="GP231" s="576"/>
      <c r="GQ231" s="576"/>
      <c r="GR231" s="576"/>
      <c r="GS231" s="576"/>
      <c r="GT231" s="576"/>
      <c r="GU231" s="576"/>
      <c r="GV231" s="576"/>
      <c r="GW231" s="576"/>
    </row>
    <row r="232" spans="1:206" s="354" customFormat="1" ht="18" hidden="1" customHeight="1" x14ac:dyDescent="0.25">
      <c r="A232" s="390"/>
      <c r="B232" s="450">
        <v>2</v>
      </c>
      <c r="C232" s="1196" t="e">
        <f>IF(#REF!="","",#REF!)</f>
        <v>#REF!</v>
      </c>
      <c r="D232" s="1197"/>
      <c r="E232" s="1197"/>
      <c r="F232" s="1197"/>
      <c r="G232" s="1197"/>
      <c r="H232" s="1197"/>
      <c r="I232" s="1198" t="e">
        <f>IF(#REF!=0,"",#REF!)</f>
        <v>#REF!</v>
      </c>
      <c r="J232" s="1198"/>
      <c r="K232" s="1198"/>
      <c r="L232" s="1198"/>
      <c r="M232" s="1202" t="e">
        <f>+#REF!</f>
        <v>#REF!</v>
      </c>
      <c r="N232" s="1202"/>
      <c r="O232" s="1203" t="e">
        <f>+IF(#REF!="","",#REF!)</f>
        <v>#REF!</v>
      </c>
      <c r="P232" s="1203"/>
      <c r="Q232" s="1203"/>
      <c r="R232" s="1203"/>
      <c r="S232" s="1203"/>
      <c r="T232" s="1203"/>
      <c r="U232" s="1203"/>
      <c r="V232" s="1203"/>
      <c r="W232" s="1203"/>
      <c r="X232" s="1204"/>
      <c r="Y232" s="701"/>
      <c r="Z232" s="1218" t="e">
        <f>IF(#REF!=0,"",#REF!)</f>
        <v>#REF!</v>
      </c>
      <c r="AA232" s="1219"/>
      <c r="AB232" s="1219"/>
      <c r="AC232" s="1220"/>
      <c r="AD232" s="1397" t="e">
        <f t="shared" si="14"/>
        <v>#REF!</v>
      </c>
      <c r="AE232" s="1398"/>
      <c r="AF232" s="1399"/>
      <c r="AG232" s="1435" t="e">
        <f>IF(#REF!=0,"",#REF!)</f>
        <v>#REF!</v>
      </c>
      <c r="AH232" s="1435"/>
      <c r="AI232" s="1435"/>
      <c r="AJ232" s="1435"/>
      <c r="AK232" s="1436" t="e">
        <f>IF(#REF!=0,"",#REF!)</f>
        <v>#REF!</v>
      </c>
      <c r="AL232" s="1435"/>
      <c r="AM232" s="1435"/>
      <c r="AN232" s="1437"/>
      <c r="AO232" s="701"/>
      <c r="AP232" s="976" t="e">
        <f>IF(#REF!=0,"",#REF!)</f>
        <v>#REF!</v>
      </c>
      <c r="AQ232" s="977"/>
      <c r="AR232" s="977"/>
      <c r="AS232" s="977"/>
      <c r="AT232" s="977"/>
      <c r="AU232" s="977"/>
      <c r="AV232" s="977"/>
      <c r="AW232" s="977"/>
      <c r="AX232" s="968" t="e">
        <f>IF(#REF!="","",#REF!)</f>
        <v>#REF!</v>
      </c>
      <c r="AY232" s="969"/>
      <c r="AZ232" s="969"/>
      <c r="BA232" s="969"/>
      <c r="BB232" s="969"/>
      <c r="BC232" s="969"/>
      <c r="BD232" s="969"/>
      <c r="BE232" s="969"/>
      <c r="BF232" s="969"/>
      <c r="BG232" s="970"/>
      <c r="BH232" s="975" t="e">
        <f>IF(#REF!="","",#REF!)</f>
        <v>#REF!</v>
      </c>
      <c r="BI232" s="975"/>
      <c r="BJ232" s="975"/>
      <c r="BK232" s="975"/>
      <c r="BL232" s="975"/>
      <c r="BM232" s="975"/>
      <c r="BN232" s="975"/>
      <c r="BO232" s="1438" t="e">
        <f>IF(#REF!="","",#REF!)</f>
        <v>#REF!</v>
      </c>
      <c r="BP232" s="1439"/>
      <c r="BQ232" s="1439"/>
      <c r="BR232" s="1439"/>
      <c r="BS232" s="1439"/>
      <c r="BT232" s="1439"/>
      <c r="BU232" s="1439"/>
      <c r="BV232" s="1439"/>
      <c r="BW232" s="1440"/>
      <c r="BX232" s="1423" t="e">
        <f>IF(#REF!="","",#REF!)</f>
        <v>#REF!</v>
      </c>
      <c r="BY232" s="1423"/>
      <c r="BZ232" s="1423"/>
      <c r="CA232" s="1423"/>
      <c r="CB232" s="1423"/>
      <c r="CC232" s="1424"/>
      <c r="CD232" s="386"/>
      <c r="CE232" s="329"/>
      <c r="CF232" s="573"/>
      <c r="CG232" s="573"/>
      <c r="CH232" s="573"/>
      <c r="CI232" s="112"/>
      <c r="CL232" s="577" t="e">
        <f t="shared" si="15"/>
        <v>#REF!</v>
      </c>
      <c r="CM232" s="338" t="e">
        <f t="shared" si="16"/>
        <v>#REF!</v>
      </c>
      <c r="CN232" s="578" t="e">
        <f t="shared" si="17"/>
        <v>#REF!</v>
      </c>
      <c r="CO232" s="339" t="e">
        <f t="shared" ref="CO232:CO237" si="23">((AG232*Z232)+(AK232*AD232))*CP232</f>
        <v>#REF!</v>
      </c>
      <c r="CP232" s="340" t="e">
        <f t="shared" si="18"/>
        <v>#REF!</v>
      </c>
      <c r="CQ232" s="341" t="e">
        <f t="shared" si="19"/>
        <v>#REF!</v>
      </c>
      <c r="CR232" s="328" t="e">
        <f t="shared" si="20"/>
        <v>#REF!</v>
      </c>
      <c r="CS232" s="579" t="e">
        <f t="shared" ref="CS232:CS237" si="24">+CR232+CQ232</f>
        <v>#REF!</v>
      </c>
      <c r="CT232" s="579" t="e">
        <f t="shared" si="21"/>
        <v>#REF!</v>
      </c>
      <c r="CU232" s="579" t="e">
        <f t="shared" ref="CU232:CU237" si="25">+CT232+CS232</f>
        <v>#REF!</v>
      </c>
      <c r="CV232" s="342" t="e">
        <f t="shared" si="22"/>
        <v>#REF!</v>
      </c>
      <c r="CW232" s="330"/>
      <c r="DB232" s="331"/>
      <c r="DC232" s="285"/>
      <c r="DD232" s="285"/>
      <c r="DE232" s="285"/>
      <c r="DF232" s="285"/>
      <c r="DG232" s="284"/>
      <c r="DH232" s="285"/>
      <c r="DI232" s="284"/>
      <c r="DJ232" s="284"/>
      <c r="DK232" s="332"/>
      <c r="DL232" s="284"/>
      <c r="DM232" s="284"/>
      <c r="DN232" s="284"/>
      <c r="DO232" s="316"/>
      <c r="DP232" s="316"/>
      <c r="DQ232" s="316"/>
      <c r="DR232" s="316"/>
      <c r="DS232" s="316"/>
      <c r="DT232" s="333"/>
      <c r="DU232" s="333"/>
      <c r="DV232" s="333"/>
      <c r="DW232" s="333"/>
      <c r="DX232" s="333"/>
      <c r="DY232" s="333"/>
      <c r="DZ232" s="333"/>
      <c r="EA232" s="334"/>
      <c r="EB232" s="335"/>
      <c r="EC232" s="335"/>
      <c r="ED232" s="335"/>
      <c r="EE232" s="335"/>
      <c r="EF232" s="335"/>
      <c r="EG232" s="335"/>
      <c r="EH232" s="335"/>
      <c r="EI232" s="335"/>
      <c r="EJ232" s="335"/>
      <c r="EK232" s="335"/>
      <c r="EL232" s="335"/>
      <c r="EM232" s="335"/>
      <c r="EN232" s="334"/>
      <c r="EO232" s="334"/>
      <c r="EP232" s="334"/>
      <c r="EQ232" s="334"/>
      <c r="ER232" s="334"/>
      <c r="ES232" s="334"/>
      <c r="ET232" s="334"/>
      <c r="EU232" s="336"/>
      <c r="EV232" s="336"/>
      <c r="EW232" s="336"/>
      <c r="EX232" s="336"/>
      <c r="EY232" s="336"/>
      <c r="EZ232" s="336"/>
      <c r="FA232" s="336"/>
      <c r="FB232" s="336"/>
      <c r="FC232" s="336"/>
      <c r="FD232" s="336"/>
      <c r="FE232" s="336"/>
      <c r="FF232" s="336"/>
      <c r="FG232" s="343"/>
      <c r="FH232" s="343"/>
      <c r="FI232" s="343"/>
      <c r="FJ232" s="343"/>
      <c r="FK232" s="343"/>
      <c r="FL232" s="575"/>
      <c r="FM232" s="575"/>
      <c r="FN232" s="575"/>
      <c r="FO232" s="575"/>
      <c r="FP232" s="575"/>
      <c r="FQ232" s="575"/>
      <c r="FR232" s="575"/>
      <c r="FS232" s="575"/>
      <c r="FT232" s="575"/>
      <c r="FU232" s="575"/>
      <c r="FV232" s="575"/>
      <c r="FW232" s="575"/>
      <c r="FX232" s="575"/>
      <c r="FY232" s="575"/>
      <c r="FZ232" s="575"/>
      <c r="GA232" s="575"/>
      <c r="GB232" s="575"/>
      <c r="GC232" s="575"/>
      <c r="GD232" s="575"/>
      <c r="GE232" s="575"/>
      <c r="GF232" s="575"/>
      <c r="GG232" s="575"/>
      <c r="GH232" s="575"/>
      <c r="GI232" s="575"/>
      <c r="GJ232" s="575"/>
      <c r="GK232" s="576"/>
      <c r="GL232" s="576"/>
      <c r="GM232" s="576"/>
      <c r="GN232" s="576"/>
      <c r="GO232" s="576"/>
      <c r="GP232" s="576"/>
      <c r="GQ232" s="576"/>
      <c r="GR232" s="576"/>
      <c r="GS232" s="576"/>
      <c r="GT232" s="576"/>
      <c r="GU232" s="576"/>
      <c r="GV232" s="576"/>
      <c r="GW232" s="576"/>
    </row>
    <row r="233" spans="1:206" s="354" customFormat="1" ht="18" hidden="1" customHeight="1" x14ac:dyDescent="0.25">
      <c r="A233" s="390"/>
      <c r="B233" s="415">
        <v>3</v>
      </c>
      <c r="C233" s="1196" t="e">
        <f>IF(#REF!="","",#REF!)</f>
        <v>#REF!</v>
      </c>
      <c r="D233" s="1197"/>
      <c r="E233" s="1197"/>
      <c r="F233" s="1197"/>
      <c r="G233" s="1197"/>
      <c r="H233" s="1197"/>
      <c r="I233" s="1198" t="e">
        <f>IF(#REF!=0,"",#REF!)</f>
        <v>#REF!</v>
      </c>
      <c r="J233" s="1198"/>
      <c r="K233" s="1198"/>
      <c r="L233" s="1198"/>
      <c r="M233" s="1202" t="e">
        <f>+#REF!</f>
        <v>#REF!</v>
      </c>
      <c r="N233" s="1202"/>
      <c r="O233" s="1193" t="e">
        <f>+IF(#REF!="","",#REF!)</f>
        <v>#REF!</v>
      </c>
      <c r="P233" s="1194"/>
      <c r="Q233" s="1194"/>
      <c r="R233" s="1194"/>
      <c r="S233" s="1194"/>
      <c r="T233" s="1194"/>
      <c r="U233" s="1194"/>
      <c r="V233" s="1194"/>
      <c r="W233" s="1194"/>
      <c r="X233" s="1195"/>
      <c r="Y233" s="701"/>
      <c r="Z233" s="1218" t="e">
        <f>IF(#REF!=0,"",#REF!)</f>
        <v>#REF!</v>
      </c>
      <c r="AA233" s="1219"/>
      <c r="AB233" s="1219"/>
      <c r="AC233" s="1220"/>
      <c r="AD233" s="1397" t="e">
        <f t="shared" si="14"/>
        <v>#REF!</v>
      </c>
      <c r="AE233" s="1398"/>
      <c r="AF233" s="1399"/>
      <c r="AG233" s="1435" t="e">
        <f>IF(#REF!=0,"",#REF!)</f>
        <v>#REF!</v>
      </c>
      <c r="AH233" s="1435"/>
      <c r="AI233" s="1435"/>
      <c r="AJ233" s="1435"/>
      <c r="AK233" s="1436" t="e">
        <f>IF(#REF!=0,"",#REF!)</f>
        <v>#REF!</v>
      </c>
      <c r="AL233" s="1435"/>
      <c r="AM233" s="1435"/>
      <c r="AN233" s="1437"/>
      <c r="AO233" s="701"/>
      <c r="AP233" s="976" t="e">
        <f>IF(#REF!=0,"",#REF!)</f>
        <v>#REF!</v>
      </c>
      <c r="AQ233" s="977"/>
      <c r="AR233" s="977"/>
      <c r="AS233" s="977"/>
      <c r="AT233" s="977"/>
      <c r="AU233" s="977"/>
      <c r="AV233" s="977"/>
      <c r="AW233" s="977"/>
      <c r="AX233" s="968" t="e">
        <f>IF(#REF!="","",#REF!)</f>
        <v>#REF!</v>
      </c>
      <c r="AY233" s="969"/>
      <c r="AZ233" s="969"/>
      <c r="BA233" s="969"/>
      <c r="BB233" s="969"/>
      <c r="BC233" s="969"/>
      <c r="BD233" s="969"/>
      <c r="BE233" s="969"/>
      <c r="BF233" s="969"/>
      <c r="BG233" s="970"/>
      <c r="BH233" s="975" t="e">
        <f>IF(#REF!="","",#REF!)</f>
        <v>#REF!</v>
      </c>
      <c r="BI233" s="975"/>
      <c r="BJ233" s="975"/>
      <c r="BK233" s="975"/>
      <c r="BL233" s="975"/>
      <c r="BM233" s="975"/>
      <c r="BN233" s="975"/>
      <c r="BO233" s="1438" t="e">
        <f>IF(#REF!="","",#REF!)</f>
        <v>#REF!</v>
      </c>
      <c r="BP233" s="1439"/>
      <c r="BQ233" s="1439"/>
      <c r="BR233" s="1439"/>
      <c r="BS233" s="1439"/>
      <c r="BT233" s="1439"/>
      <c r="BU233" s="1439"/>
      <c r="BV233" s="1439"/>
      <c r="BW233" s="1440"/>
      <c r="BX233" s="1423" t="e">
        <f>IF(#REF!="","",#REF!)</f>
        <v>#REF!</v>
      </c>
      <c r="BY233" s="1423"/>
      <c r="BZ233" s="1423"/>
      <c r="CA233" s="1423"/>
      <c r="CB233" s="1423"/>
      <c r="CC233" s="1424"/>
      <c r="CD233" s="386"/>
      <c r="CE233" s="329"/>
      <c r="CF233" s="573"/>
      <c r="CG233" s="573"/>
      <c r="CH233" s="573"/>
      <c r="CI233" s="112"/>
      <c r="CL233" s="577" t="e">
        <f t="shared" si="15"/>
        <v>#REF!</v>
      </c>
      <c r="CM233" s="338" t="e">
        <f t="shared" si="16"/>
        <v>#REF!</v>
      </c>
      <c r="CN233" s="578" t="e">
        <f t="shared" si="17"/>
        <v>#REF!</v>
      </c>
      <c r="CO233" s="339" t="e">
        <f t="shared" si="23"/>
        <v>#REF!</v>
      </c>
      <c r="CP233" s="340" t="e">
        <f t="shared" si="18"/>
        <v>#REF!</v>
      </c>
      <c r="CQ233" s="341" t="e">
        <f t="shared" si="19"/>
        <v>#REF!</v>
      </c>
      <c r="CR233" s="328" t="e">
        <f t="shared" si="20"/>
        <v>#REF!</v>
      </c>
      <c r="CS233" s="579" t="e">
        <f t="shared" si="24"/>
        <v>#REF!</v>
      </c>
      <c r="CT233" s="579" t="e">
        <f t="shared" si="21"/>
        <v>#REF!</v>
      </c>
      <c r="CU233" s="579" t="e">
        <f t="shared" si="25"/>
        <v>#REF!</v>
      </c>
      <c r="CV233" s="342" t="e">
        <f t="shared" si="22"/>
        <v>#REF!</v>
      </c>
      <c r="CW233" s="330"/>
      <c r="DB233" s="331"/>
      <c r="DC233" s="328"/>
      <c r="DD233" s="331"/>
      <c r="DE233" s="331"/>
      <c r="DF233" s="331"/>
      <c r="DG233" s="331"/>
      <c r="DH233" s="331"/>
      <c r="DI233" s="328"/>
      <c r="DJ233" s="331"/>
      <c r="DK233" s="331"/>
      <c r="DL233" s="331"/>
      <c r="DM233" s="344"/>
      <c r="DN233" s="344"/>
      <c r="DO233" s="316"/>
      <c r="DP233" s="316"/>
      <c r="DQ233" s="316"/>
      <c r="DR233" s="316"/>
      <c r="DS233" s="316"/>
      <c r="DT233" s="333"/>
      <c r="DU233" s="333"/>
      <c r="DV233" s="333"/>
      <c r="DW233" s="333"/>
      <c r="DX233" s="333"/>
      <c r="DY233" s="333"/>
      <c r="DZ233" s="333"/>
      <c r="EA233" s="334"/>
      <c r="EB233" s="335"/>
      <c r="EC233" s="335"/>
      <c r="ED233" s="335"/>
      <c r="EE233" s="335"/>
      <c r="EF233" s="335"/>
      <c r="EG233" s="335"/>
      <c r="EH233" s="335"/>
      <c r="EI233" s="335"/>
      <c r="EJ233" s="335"/>
      <c r="EK233" s="335"/>
      <c r="EL233" s="335"/>
      <c r="EM233" s="335"/>
      <c r="EN233" s="334"/>
      <c r="EO233" s="334"/>
      <c r="EP233" s="334"/>
      <c r="EQ233" s="334"/>
      <c r="ER233" s="334"/>
      <c r="ES233" s="334"/>
      <c r="ET233" s="334"/>
      <c r="EU233" s="336"/>
      <c r="EV233" s="336"/>
      <c r="EW233" s="336"/>
      <c r="EX233" s="336"/>
      <c r="EY233" s="336"/>
      <c r="EZ233" s="336"/>
      <c r="FA233" s="336"/>
      <c r="FB233" s="336"/>
      <c r="FC233" s="336"/>
      <c r="FD233" s="336"/>
      <c r="FE233" s="336"/>
      <c r="FF233" s="336"/>
      <c r="FG233" s="343"/>
      <c r="FH233" s="343"/>
      <c r="FI233" s="343"/>
      <c r="FJ233" s="343"/>
      <c r="FK233" s="343"/>
      <c r="FL233" s="575"/>
      <c r="FM233" s="575"/>
      <c r="FN233" s="575"/>
      <c r="FO233" s="575"/>
      <c r="FP233" s="575"/>
      <c r="FQ233" s="575"/>
      <c r="FR233" s="575"/>
      <c r="FS233" s="575"/>
      <c r="FT233" s="575"/>
      <c r="FU233" s="575"/>
      <c r="FV233" s="575"/>
      <c r="FW233" s="575"/>
      <c r="FX233" s="575"/>
      <c r="FY233" s="575"/>
      <c r="FZ233" s="575"/>
      <c r="GA233" s="575"/>
      <c r="GB233" s="575"/>
      <c r="GC233" s="575"/>
      <c r="GD233" s="575"/>
      <c r="GE233" s="575"/>
      <c r="GF233" s="575"/>
      <c r="GG233" s="575"/>
      <c r="GH233" s="575"/>
      <c r="GI233" s="575"/>
      <c r="GJ233" s="575"/>
      <c r="GK233" s="576"/>
      <c r="GL233" s="576"/>
      <c r="GM233" s="576"/>
      <c r="GN233" s="576"/>
      <c r="GO233" s="576"/>
      <c r="GP233" s="576"/>
      <c r="GQ233" s="576"/>
      <c r="GR233" s="576"/>
      <c r="GS233" s="576"/>
      <c r="GT233" s="576"/>
      <c r="GU233" s="576"/>
      <c r="GV233" s="576"/>
      <c r="GW233" s="576"/>
    </row>
    <row r="234" spans="1:206" s="354" customFormat="1" ht="18" hidden="1" customHeight="1" x14ac:dyDescent="0.25">
      <c r="A234" s="390"/>
      <c r="B234" s="415">
        <v>4</v>
      </c>
      <c r="C234" s="1196" t="e">
        <f>IF(#REF!="","",#REF!)</f>
        <v>#REF!</v>
      </c>
      <c r="D234" s="1197"/>
      <c r="E234" s="1197"/>
      <c r="F234" s="1197"/>
      <c r="G234" s="1197"/>
      <c r="H234" s="1197"/>
      <c r="I234" s="1198" t="e">
        <f>IF(#REF!=0,"",#REF!)</f>
        <v>#REF!</v>
      </c>
      <c r="J234" s="1198"/>
      <c r="K234" s="1198"/>
      <c r="L234" s="1198"/>
      <c r="M234" s="1202" t="e">
        <f>+#REF!</f>
        <v>#REF!</v>
      </c>
      <c r="N234" s="1202"/>
      <c r="O234" s="1283" t="e">
        <f>+IF(#REF!="","",#REF!)</f>
        <v>#REF!</v>
      </c>
      <c r="P234" s="1283"/>
      <c r="Q234" s="1283"/>
      <c r="R234" s="1283"/>
      <c r="S234" s="1283"/>
      <c r="T234" s="1283"/>
      <c r="U234" s="1283"/>
      <c r="V234" s="1283"/>
      <c r="W234" s="1283"/>
      <c r="X234" s="1284"/>
      <c r="Y234" s="701"/>
      <c r="Z234" s="1218" t="e">
        <f>IF(#REF!=0,"",#REF!)</f>
        <v>#REF!</v>
      </c>
      <c r="AA234" s="1219"/>
      <c r="AB234" s="1219"/>
      <c r="AC234" s="1220"/>
      <c r="AD234" s="1397" t="e">
        <f t="shared" si="14"/>
        <v>#REF!</v>
      </c>
      <c r="AE234" s="1398"/>
      <c r="AF234" s="1399"/>
      <c r="AG234" s="1435" t="e">
        <f>IF(#REF!=0,"",#REF!)</f>
        <v>#REF!</v>
      </c>
      <c r="AH234" s="1435"/>
      <c r="AI234" s="1435"/>
      <c r="AJ234" s="1435"/>
      <c r="AK234" s="1436" t="e">
        <f>IF(#REF!=0,"",#REF!)</f>
        <v>#REF!</v>
      </c>
      <c r="AL234" s="1435"/>
      <c r="AM234" s="1435"/>
      <c r="AN234" s="1437"/>
      <c r="AO234" s="701"/>
      <c r="AP234" s="976" t="e">
        <f>IF(#REF!=0,"",#REF!)</f>
        <v>#REF!</v>
      </c>
      <c r="AQ234" s="977"/>
      <c r="AR234" s="977"/>
      <c r="AS234" s="977"/>
      <c r="AT234" s="977"/>
      <c r="AU234" s="977"/>
      <c r="AV234" s="977"/>
      <c r="AW234" s="977"/>
      <c r="AX234" s="968" t="e">
        <f>IF(#REF!="","",#REF!)</f>
        <v>#REF!</v>
      </c>
      <c r="AY234" s="969"/>
      <c r="AZ234" s="969"/>
      <c r="BA234" s="969"/>
      <c r="BB234" s="969"/>
      <c r="BC234" s="969"/>
      <c r="BD234" s="969"/>
      <c r="BE234" s="969"/>
      <c r="BF234" s="969"/>
      <c r="BG234" s="970"/>
      <c r="BH234" s="975" t="e">
        <f>IF(#REF!="","",#REF!)</f>
        <v>#REF!</v>
      </c>
      <c r="BI234" s="975"/>
      <c r="BJ234" s="975"/>
      <c r="BK234" s="975"/>
      <c r="BL234" s="975"/>
      <c r="BM234" s="975"/>
      <c r="BN234" s="975"/>
      <c r="BO234" s="1438" t="e">
        <f>IF(#REF!="","",#REF!)</f>
        <v>#REF!</v>
      </c>
      <c r="BP234" s="1439"/>
      <c r="BQ234" s="1439"/>
      <c r="BR234" s="1439"/>
      <c r="BS234" s="1439"/>
      <c r="BT234" s="1439"/>
      <c r="BU234" s="1439"/>
      <c r="BV234" s="1439"/>
      <c r="BW234" s="1440"/>
      <c r="BX234" s="1423" t="e">
        <f>IF(#REF!="","",#REF!)</f>
        <v>#REF!</v>
      </c>
      <c r="BY234" s="1423"/>
      <c r="BZ234" s="1423"/>
      <c r="CA234" s="1423"/>
      <c r="CB234" s="1423"/>
      <c r="CC234" s="1424"/>
      <c r="CD234" s="386"/>
      <c r="CE234" s="329"/>
      <c r="CF234" s="573"/>
      <c r="CG234" s="573"/>
      <c r="CH234" s="573"/>
      <c r="CI234" s="112"/>
      <c r="CL234" s="577" t="e">
        <f t="shared" si="15"/>
        <v>#REF!</v>
      </c>
      <c r="CM234" s="338" t="e">
        <f t="shared" si="16"/>
        <v>#REF!</v>
      </c>
      <c r="CN234" s="578" t="e">
        <f t="shared" si="17"/>
        <v>#REF!</v>
      </c>
      <c r="CO234" s="339" t="e">
        <f t="shared" si="23"/>
        <v>#REF!</v>
      </c>
      <c r="CP234" s="340" t="e">
        <f t="shared" si="18"/>
        <v>#REF!</v>
      </c>
      <c r="CQ234" s="341" t="e">
        <f t="shared" si="19"/>
        <v>#REF!</v>
      </c>
      <c r="CR234" s="328" t="e">
        <f t="shared" si="20"/>
        <v>#REF!</v>
      </c>
      <c r="CS234" s="579" t="e">
        <f t="shared" si="24"/>
        <v>#REF!</v>
      </c>
      <c r="CT234" s="579" t="e">
        <f t="shared" si="21"/>
        <v>#REF!</v>
      </c>
      <c r="CU234" s="579" t="e">
        <f t="shared" si="25"/>
        <v>#REF!</v>
      </c>
      <c r="CV234" s="342" t="e">
        <f t="shared" si="22"/>
        <v>#REF!</v>
      </c>
      <c r="CW234" s="330"/>
      <c r="DB234" s="331"/>
      <c r="DC234" s="328"/>
      <c r="DD234" s="331"/>
      <c r="DE234" s="331"/>
      <c r="DF234" s="331"/>
      <c r="DG234" s="331"/>
      <c r="DH234" s="331"/>
      <c r="DI234" s="328"/>
      <c r="DJ234" s="331"/>
      <c r="DK234" s="331"/>
      <c r="DL234" s="331"/>
      <c r="DM234" s="344"/>
      <c r="DN234" s="344"/>
      <c r="DO234" s="316"/>
      <c r="DP234" s="316"/>
      <c r="DQ234" s="316"/>
      <c r="DR234" s="316"/>
      <c r="DS234" s="316"/>
      <c r="DT234" s="333"/>
      <c r="DU234" s="333"/>
      <c r="DV234" s="333"/>
      <c r="DW234" s="333"/>
      <c r="DX234" s="333"/>
      <c r="DY234" s="333"/>
      <c r="DZ234" s="333"/>
      <c r="EA234" s="334"/>
      <c r="EB234" s="335"/>
      <c r="EC234" s="335"/>
      <c r="ED234" s="335"/>
      <c r="EE234" s="335"/>
      <c r="EF234" s="335"/>
      <c r="EG234" s="335"/>
      <c r="EH234" s="335"/>
      <c r="EI234" s="335"/>
      <c r="EJ234" s="335"/>
      <c r="EK234" s="335"/>
      <c r="EL234" s="335"/>
      <c r="EM234" s="335"/>
      <c r="EN234" s="334"/>
      <c r="EO234" s="334"/>
      <c r="EP234" s="334"/>
      <c r="EQ234" s="334"/>
      <c r="ER234" s="334"/>
      <c r="ES234" s="334"/>
      <c r="ET234" s="334"/>
      <c r="EU234" s="336"/>
      <c r="EV234" s="336"/>
      <c r="EW234" s="336"/>
      <c r="EX234" s="336"/>
      <c r="EY234" s="336"/>
      <c r="EZ234" s="336"/>
      <c r="FA234" s="336"/>
      <c r="FB234" s="336"/>
      <c r="FC234" s="336"/>
      <c r="FD234" s="336"/>
      <c r="FE234" s="336"/>
      <c r="FF234" s="336"/>
      <c r="FG234" s="343"/>
      <c r="FH234" s="343"/>
      <c r="FI234" s="343"/>
      <c r="FJ234" s="343"/>
      <c r="FK234" s="343"/>
      <c r="FL234" s="575"/>
      <c r="FM234" s="575"/>
      <c r="FN234" s="575"/>
      <c r="FO234" s="575"/>
      <c r="FP234" s="575"/>
      <c r="FQ234" s="575"/>
      <c r="FR234" s="575"/>
      <c r="FS234" s="575"/>
      <c r="FT234" s="575"/>
      <c r="FU234" s="575"/>
      <c r="FV234" s="575"/>
      <c r="FW234" s="575"/>
      <c r="FX234" s="575"/>
      <c r="FY234" s="575"/>
      <c r="FZ234" s="575"/>
      <c r="GA234" s="575"/>
      <c r="GB234" s="575"/>
      <c r="GC234" s="575"/>
      <c r="GD234" s="575"/>
      <c r="GE234" s="575"/>
      <c r="GF234" s="575"/>
      <c r="GG234" s="575"/>
      <c r="GH234" s="575"/>
      <c r="GI234" s="575"/>
      <c r="GJ234" s="575"/>
      <c r="GK234" s="576"/>
      <c r="GL234" s="576"/>
      <c r="GM234" s="576"/>
      <c r="GN234" s="576"/>
      <c r="GO234" s="576"/>
      <c r="GP234" s="576"/>
      <c r="GQ234" s="576"/>
      <c r="GR234" s="576"/>
      <c r="GS234" s="576"/>
      <c r="GT234" s="576"/>
      <c r="GU234" s="576"/>
      <c r="GV234" s="576"/>
      <c r="GW234" s="576"/>
    </row>
    <row r="235" spans="1:206" s="354" customFormat="1" ht="18" hidden="1" customHeight="1" thickBot="1" x14ac:dyDescent="0.3">
      <c r="A235" s="390"/>
      <c r="B235" s="415">
        <v>5</v>
      </c>
      <c r="C235" s="1196" t="e">
        <f>IF(#REF!="","",#REF!)</f>
        <v>#REF!</v>
      </c>
      <c r="D235" s="1197"/>
      <c r="E235" s="1197"/>
      <c r="F235" s="1197"/>
      <c r="G235" s="1197"/>
      <c r="H235" s="1197"/>
      <c r="I235" s="1198" t="e">
        <f>IF(#REF!=0,"",#REF!)</f>
        <v>#REF!</v>
      </c>
      <c r="J235" s="1198"/>
      <c r="K235" s="1198"/>
      <c r="L235" s="1198"/>
      <c r="M235" s="1202" t="e">
        <f>+#REF!</f>
        <v>#REF!</v>
      </c>
      <c r="N235" s="1202"/>
      <c r="O235" s="1193" t="e">
        <f>+IF(#REF!="","",#REF!)</f>
        <v>#REF!</v>
      </c>
      <c r="P235" s="1194"/>
      <c r="Q235" s="1194"/>
      <c r="R235" s="1194"/>
      <c r="S235" s="1194"/>
      <c r="T235" s="1194"/>
      <c r="U235" s="1194"/>
      <c r="V235" s="1194"/>
      <c r="W235" s="1194"/>
      <c r="X235" s="1195"/>
      <c r="Y235" s="701"/>
      <c r="Z235" s="1218" t="e">
        <f>IF(#REF!=0,"",#REF!)</f>
        <v>#REF!</v>
      </c>
      <c r="AA235" s="1219"/>
      <c r="AB235" s="1219"/>
      <c r="AC235" s="1220"/>
      <c r="AD235" s="1397" t="e">
        <f t="shared" si="14"/>
        <v>#REF!</v>
      </c>
      <c r="AE235" s="1398"/>
      <c r="AF235" s="1399"/>
      <c r="AG235" s="1435" t="e">
        <f>IF(#REF!=0,"",#REF!)</f>
        <v>#REF!</v>
      </c>
      <c r="AH235" s="1435"/>
      <c r="AI235" s="1435"/>
      <c r="AJ235" s="1435"/>
      <c r="AK235" s="1436" t="e">
        <f>IF(#REF!=0,"",#REF!)</f>
        <v>#REF!</v>
      </c>
      <c r="AL235" s="1435"/>
      <c r="AM235" s="1435"/>
      <c r="AN235" s="1437"/>
      <c r="AO235" s="701"/>
      <c r="AP235" s="976" t="e">
        <f>IF(#REF!=0,"",#REF!)</f>
        <v>#REF!</v>
      </c>
      <c r="AQ235" s="977"/>
      <c r="AR235" s="977"/>
      <c r="AS235" s="977"/>
      <c r="AT235" s="977"/>
      <c r="AU235" s="977"/>
      <c r="AV235" s="977"/>
      <c r="AW235" s="977"/>
      <c r="AX235" s="968" t="e">
        <f>IF(#REF!="","",#REF!)</f>
        <v>#REF!</v>
      </c>
      <c r="AY235" s="969"/>
      <c r="AZ235" s="969"/>
      <c r="BA235" s="969"/>
      <c r="BB235" s="969"/>
      <c r="BC235" s="969"/>
      <c r="BD235" s="969"/>
      <c r="BE235" s="969"/>
      <c r="BF235" s="969"/>
      <c r="BG235" s="970"/>
      <c r="BH235" s="975" t="e">
        <f>IF(#REF!="","",#REF!)</f>
        <v>#REF!</v>
      </c>
      <c r="BI235" s="975"/>
      <c r="BJ235" s="975"/>
      <c r="BK235" s="975"/>
      <c r="BL235" s="975"/>
      <c r="BM235" s="975"/>
      <c r="BN235" s="975"/>
      <c r="BO235" s="1438" t="e">
        <f>IF(#REF!="","",#REF!)</f>
        <v>#REF!</v>
      </c>
      <c r="BP235" s="1439"/>
      <c r="BQ235" s="1439"/>
      <c r="BR235" s="1439"/>
      <c r="BS235" s="1439"/>
      <c r="BT235" s="1439"/>
      <c r="BU235" s="1439"/>
      <c r="BV235" s="1439"/>
      <c r="BW235" s="1440"/>
      <c r="BX235" s="1423" t="e">
        <f>IF(#REF!="","",#REF!)</f>
        <v>#REF!</v>
      </c>
      <c r="BY235" s="1423"/>
      <c r="BZ235" s="1423"/>
      <c r="CA235" s="1423"/>
      <c r="CB235" s="1423"/>
      <c r="CC235" s="1424"/>
      <c r="CD235" s="386"/>
      <c r="CE235" s="329"/>
      <c r="CF235" s="573"/>
      <c r="CG235" s="573"/>
      <c r="CH235" s="573"/>
      <c r="CI235" s="112"/>
      <c r="CL235" s="577" t="e">
        <f t="shared" si="15"/>
        <v>#REF!</v>
      </c>
      <c r="CM235" s="338" t="e">
        <f t="shared" si="16"/>
        <v>#REF!</v>
      </c>
      <c r="CN235" s="578" t="e">
        <f t="shared" si="17"/>
        <v>#REF!</v>
      </c>
      <c r="CO235" s="339" t="e">
        <f t="shared" si="23"/>
        <v>#REF!</v>
      </c>
      <c r="CP235" s="340" t="e">
        <f t="shared" si="18"/>
        <v>#REF!</v>
      </c>
      <c r="CQ235" s="341" t="e">
        <f t="shared" si="19"/>
        <v>#REF!</v>
      </c>
      <c r="CR235" s="328" t="e">
        <f t="shared" si="20"/>
        <v>#REF!</v>
      </c>
      <c r="CS235" s="579" t="e">
        <f t="shared" si="24"/>
        <v>#REF!</v>
      </c>
      <c r="CT235" s="579" t="e">
        <f t="shared" si="21"/>
        <v>#REF!</v>
      </c>
      <c r="CU235" s="579" t="e">
        <f t="shared" si="25"/>
        <v>#REF!</v>
      </c>
      <c r="CV235" s="342" t="e">
        <f t="shared" si="22"/>
        <v>#REF!</v>
      </c>
      <c r="CW235" s="330"/>
      <c r="DB235" s="331"/>
      <c r="DC235" s="328"/>
      <c r="DD235" s="331"/>
      <c r="DE235" s="293" t="e">
        <f>+#REF!</f>
        <v>#REF!</v>
      </c>
      <c r="DF235" s="284"/>
      <c r="DG235" s="284"/>
      <c r="DH235" s="284"/>
      <c r="DI235" s="328"/>
      <c r="DJ235" s="331"/>
      <c r="DK235" s="331"/>
      <c r="DL235" s="331"/>
      <c r="DM235" s="344"/>
      <c r="DN235" s="344"/>
      <c r="DO235" s="316"/>
      <c r="DP235" s="316"/>
      <c r="DQ235" s="316"/>
      <c r="DR235" s="316"/>
      <c r="DS235" s="316"/>
      <c r="DT235" s="333"/>
      <c r="DU235" s="333"/>
      <c r="DV235" s="333"/>
      <c r="DW235" s="333"/>
      <c r="DX235" s="333"/>
      <c r="DY235" s="333"/>
      <c r="DZ235" s="333"/>
      <c r="EA235" s="334"/>
      <c r="EB235" s="335"/>
      <c r="EC235" s="335"/>
      <c r="ED235" s="335"/>
      <c r="EE235" s="335"/>
      <c r="EF235" s="335"/>
      <c r="EG235" s="335"/>
      <c r="EH235" s="335"/>
      <c r="EI235" s="335"/>
      <c r="EJ235" s="335"/>
      <c r="EK235" s="335"/>
      <c r="EL235" s="335"/>
      <c r="EM235" s="335"/>
      <c r="EN235" s="334"/>
      <c r="EO235" s="334"/>
      <c r="EP235" s="334"/>
      <c r="EQ235" s="334"/>
      <c r="ER235" s="334"/>
      <c r="ES235" s="334"/>
      <c r="ET235" s="334"/>
      <c r="EU235" s="336"/>
      <c r="EV235" s="336"/>
      <c r="EW235" s="336"/>
      <c r="EX235" s="336"/>
      <c r="EY235" s="336"/>
      <c r="EZ235" s="336"/>
      <c r="FA235" s="336"/>
      <c r="FB235" s="336"/>
      <c r="FC235" s="336"/>
      <c r="FD235" s="336"/>
      <c r="FE235" s="336"/>
      <c r="FF235" s="336"/>
      <c r="FG235" s="343"/>
      <c r="FH235" s="343"/>
      <c r="FI235" s="343"/>
      <c r="FJ235" s="343"/>
      <c r="FK235" s="343"/>
      <c r="FL235" s="575"/>
      <c r="FM235" s="575"/>
      <c r="FN235" s="575"/>
      <c r="FO235" s="575"/>
      <c r="FP235" s="575"/>
      <c r="FQ235" s="575"/>
      <c r="FR235" s="575"/>
      <c r="FS235" s="575"/>
      <c r="FT235" s="575"/>
      <c r="FU235" s="575"/>
      <c r="FV235" s="575"/>
      <c r="FW235" s="575"/>
      <c r="FX235" s="575"/>
      <c r="FY235" s="575"/>
      <c r="FZ235" s="575"/>
      <c r="GA235" s="575"/>
      <c r="GB235" s="575"/>
      <c r="GC235" s="575"/>
      <c r="GD235" s="575"/>
      <c r="GE235" s="575"/>
      <c r="GF235" s="575"/>
      <c r="GG235" s="575"/>
      <c r="GH235" s="575"/>
      <c r="GI235" s="575"/>
      <c r="GJ235" s="575"/>
      <c r="GK235" s="576"/>
      <c r="GL235" s="576"/>
      <c r="GM235" s="576"/>
      <c r="GN235" s="576"/>
      <c r="GO235" s="576"/>
      <c r="GP235" s="576"/>
      <c r="GQ235" s="576"/>
      <c r="GR235" s="576"/>
      <c r="GS235" s="576"/>
      <c r="GT235" s="576"/>
      <c r="GU235" s="576"/>
      <c r="GV235" s="576"/>
      <c r="GW235" s="576"/>
    </row>
    <row r="236" spans="1:206" s="354" customFormat="1" ht="18" hidden="1" customHeight="1" thickBot="1" x14ac:dyDescent="0.3">
      <c r="A236" s="390"/>
      <c r="B236" s="415">
        <v>6</v>
      </c>
      <c r="C236" s="1196" t="e">
        <f>IF(#REF!="","",#REF!)</f>
        <v>#REF!</v>
      </c>
      <c r="D236" s="1197"/>
      <c r="E236" s="1197"/>
      <c r="F236" s="1197"/>
      <c r="G236" s="1197"/>
      <c r="H236" s="1197"/>
      <c r="I236" s="1198" t="e">
        <f>IF(#REF!=0,"",#REF!)</f>
        <v>#REF!</v>
      </c>
      <c r="J236" s="1198"/>
      <c r="K236" s="1198"/>
      <c r="L236" s="1198"/>
      <c r="M236" s="1202" t="e">
        <f>+#REF!</f>
        <v>#REF!</v>
      </c>
      <c r="N236" s="1202"/>
      <c r="O236" s="1283" t="e">
        <f>+IF(#REF!="","",#REF!)</f>
        <v>#REF!</v>
      </c>
      <c r="P236" s="1283"/>
      <c r="Q236" s="1283"/>
      <c r="R236" s="1283"/>
      <c r="S236" s="1283"/>
      <c r="T236" s="1283"/>
      <c r="U236" s="1283"/>
      <c r="V236" s="1283"/>
      <c r="W236" s="1283"/>
      <c r="X236" s="1284"/>
      <c r="Y236" s="701"/>
      <c r="Z236" s="1218" t="e">
        <f>IF(#REF!=0,"",#REF!)</f>
        <v>#REF!</v>
      </c>
      <c r="AA236" s="1219"/>
      <c r="AB236" s="1219"/>
      <c r="AC236" s="1220"/>
      <c r="AD236" s="1397" t="e">
        <f t="shared" si="14"/>
        <v>#REF!</v>
      </c>
      <c r="AE236" s="1398"/>
      <c r="AF236" s="1399"/>
      <c r="AG236" s="1435" t="e">
        <f>IF(#REF!=0,"",#REF!)</f>
        <v>#REF!</v>
      </c>
      <c r="AH236" s="1435"/>
      <c r="AI236" s="1435"/>
      <c r="AJ236" s="1435"/>
      <c r="AK236" s="1436" t="e">
        <f>IF(#REF!=0,"",#REF!)</f>
        <v>#REF!</v>
      </c>
      <c r="AL236" s="1435"/>
      <c r="AM236" s="1435"/>
      <c r="AN236" s="1437"/>
      <c r="AO236" s="701"/>
      <c r="AP236" s="976" t="e">
        <f>IF(#REF!=0,"",#REF!)</f>
        <v>#REF!</v>
      </c>
      <c r="AQ236" s="977"/>
      <c r="AR236" s="977"/>
      <c r="AS236" s="977"/>
      <c r="AT236" s="977"/>
      <c r="AU236" s="977"/>
      <c r="AV236" s="977"/>
      <c r="AW236" s="977"/>
      <c r="AX236" s="968" t="e">
        <f>IF(#REF!="","",#REF!)</f>
        <v>#REF!</v>
      </c>
      <c r="AY236" s="969"/>
      <c r="AZ236" s="969"/>
      <c r="BA236" s="969"/>
      <c r="BB236" s="969"/>
      <c r="BC236" s="969"/>
      <c r="BD236" s="969"/>
      <c r="BE236" s="969"/>
      <c r="BF236" s="969"/>
      <c r="BG236" s="970"/>
      <c r="BH236" s="975" t="e">
        <f>IF(#REF!="","",#REF!)</f>
        <v>#REF!</v>
      </c>
      <c r="BI236" s="975"/>
      <c r="BJ236" s="975"/>
      <c r="BK236" s="975"/>
      <c r="BL236" s="975"/>
      <c r="BM236" s="975"/>
      <c r="BN236" s="975"/>
      <c r="BO236" s="1438" t="e">
        <f>IF(#REF!="","",#REF!)</f>
        <v>#REF!</v>
      </c>
      <c r="BP236" s="1439"/>
      <c r="BQ236" s="1439"/>
      <c r="BR236" s="1439"/>
      <c r="BS236" s="1439"/>
      <c r="BT236" s="1439"/>
      <c r="BU236" s="1439"/>
      <c r="BV236" s="1439"/>
      <c r="BW236" s="1440"/>
      <c r="BX236" s="1423" t="e">
        <f>IF(#REF!="","",#REF!)</f>
        <v>#REF!</v>
      </c>
      <c r="BY236" s="1423"/>
      <c r="BZ236" s="1423"/>
      <c r="CA236" s="1423"/>
      <c r="CB236" s="1423"/>
      <c r="CC236" s="1424"/>
      <c r="CD236" s="386"/>
      <c r="CE236" s="329"/>
      <c r="CF236" s="573"/>
      <c r="CG236" s="573"/>
      <c r="CH236" s="573"/>
      <c r="CI236" s="112"/>
      <c r="CL236" s="577" t="e">
        <f t="shared" si="15"/>
        <v>#REF!</v>
      </c>
      <c r="CM236" s="338" t="e">
        <f t="shared" si="16"/>
        <v>#REF!</v>
      </c>
      <c r="CN236" s="578" t="e">
        <f t="shared" si="17"/>
        <v>#REF!</v>
      </c>
      <c r="CO236" s="339" t="e">
        <f t="shared" si="23"/>
        <v>#REF!</v>
      </c>
      <c r="CP236" s="340" t="e">
        <f t="shared" si="18"/>
        <v>#REF!</v>
      </c>
      <c r="CQ236" s="341" t="e">
        <f t="shared" si="19"/>
        <v>#REF!</v>
      </c>
      <c r="CR236" s="328" t="e">
        <f t="shared" si="20"/>
        <v>#REF!</v>
      </c>
      <c r="CS236" s="579" t="e">
        <f t="shared" si="24"/>
        <v>#REF!</v>
      </c>
      <c r="CT236" s="579" t="e">
        <f t="shared" si="21"/>
        <v>#REF!</v>
      </c>
      <c r="CU236" s="579" t="e">
        <f t="shared" si="25"/>
        <v>#REF!</v>
      </c>
      <c r="CV236" s="342" t="e">
        <f t="shared" si="22"/>
        <v>#REF!</v>
      </c>
      <c r="CW236" s="330"/>
      <c r="DB236" s="331"/>
      <c r="DC236" s="328"/>
      <c r="DD236" s="331"/>
      <c r="DE236" s="302" t="s">
        <v>230</v>
      </c>
      <c r="DF236" s="303" t="e">
        <f>IF(DE235=99,1,IF(DE235=93,1,IF(DE235=95,1,0)))</f>
        <v>#REF!</v>
      </c>
      <c r="DG236" s="304"/>
      <c r="DH236" s="304" t="s">
        <v>231</v>
      </c>
      <c r="DI236" s="580"/>
      <c r="DJ236" s="346"/>
      <c r="DK236" s="346"/>
      <c r="DL236" s="346"/>
      <c r="DM236" s="347"/>
      <c r="DN236" s="347"/>
      <c r="DO236" s="316"/>
      <c r="DP236" s="316"/>
      <c r="DQ236" s="316"/>
      <c r="DR236" s="316"/>
      <c r="DS236" s="316"/>
      <c r="DT236" s="333"/>
      <c r="DU236" s="333"/>
      <c r="DV236" s="333"/>
      <c r="DW236" s="333"/>
      <c r="DX236" s="333"/>
      <c r="DY236" s="333"/>
      <c r="DZ236" s="333"/>
      <c r="EA236" s="334"/>
      <c r="EB236" s="335"/>
      <c r="EC236" s="335"/>
      <c r="ED236" s="335"/>
      <c r="EE236" s="335"/>
      <c r="EF236" s="335"/>
      <c r="EG236" s="335"/>
      <c r="EH236" s="335"/>
      <c r="EI236" s="335"/>
      <c r="EJ236" s="335"/>
      <c r="EK236" s="335"/>
      <c r="EL236" s="335"/>
      <c r="EM236" s="335"/>
      <c r="EN236" s="334"/>
      <c r="EO236" s="334"/>
      <c r="EP236" s="334"/>
      <c r="EQ236" s="334"/>
      <c r="ER236" s="334"/>
      <c r="ES236" s="334"/>
      <c r="ET236" s="334"/>
      <c r="EU236" s="336"/>
      <c r="EV236" s="336"/>
      <c r="EW236" s="336"/>
      <c r="EX236" s="336"/>
      <c r="EY236" s="336"/>
      <c r="EZ236" s="336"/>
      <c r="FA236" s="336"/>
      <c r="FB236" s="336"/>
      <c r="FC236" s="336"/>
      <c r="FD236" s="336"/>
      <c r="FE236" s="336"/>
      <c r="FF236" s="336"/>
      <c r="FG236" s="343"/>
      <c r="FH236" s="343"/>
      <c r="FI236" s="343"/>
      <c r="FJ236" s="343"/>
      <c r="FK236" s="343"/>
      <c r="FL236" s="575"/>
      <c r="FM236" s="575"/>
      <c r="FN236" s="575"/>
      <c r="FO236" s="575"/>
      <c r="FP236" s="575"/>
      <c r="FQ236" s="575"/>
      <c r="FR236" s="575"/>
      <c r="FS236" s="575"/>
      <c r="FT236" s="575"/>
      <c r="FU236" s="575"/>
      <c r="FV236" s="575"/>
      <c r="FW236" s="575"/>
      <c r="FX236" s="575"/>
      <c r="FY236" s="575"/>
      <c r="FZ236" s="575"/>
      <c r="GA236" s="575"/>
      <c r="GB236" s="575"/>
      <c r="GC236" s="575"/>
      <c r="GD236" s="575"/>
      <c r="GE236" s="575"/>
      <c r="GF236" s="575"/>
      <c r="GG236" s="575"/>
      <c r="GH236" s="575"/>
      <c r="GI236" s="575"/>
      <c r="GJ236" s="575"/>
      <c r="GK236" s="576"/>
      <c r="GL236" s="576"/>
      <c r="GM236" s="576"/>
      <c r="GN236" s="576"/>
      <c r="GO236" s="576"/>
      <c r="GP236" s="576"/>
      <c r="GQ236" s="576"/>
      <c r="GR236" s="576"/>
      <c r="GS236" s="576"/>
      <c r="GT236" s="576"/>
      <c r="GU236" s="576"/>
      <c r="GV236" s="576"/>
      <c r="GW236" s="576"/>
    </row>
    <row r="237" spans="1:206" s="354" customFormat="1" ht="18.75" hidden="1" customHeight="1" thickBot="1" x14ac:dyDescent="0.3">
      <c r="A237" s="390"/>
      <c r="B237" s="415">
        <v>7</v>
      </c>
      <c r="C237" s="1311" t="e">
        <f>IF(#REF!="","",#REF!)</f>
        <v>#REF!</v>
      </c>
      <c r="D237" s="1312"/>
      <c r="E237" s="1312"/>
      <c r="F237" s="1312"/>
      <c r="G237" s="1312"/>
      <c r="H237" s="1312"/>
      <c r="I237" s="1191" t="e">
        <f>IF(#REF!=0,"",#REF!)</f>
        <v>#REF!</v>
      </c>
      <c r="J237" s="1191"/>
      <c r="K237" s="1191"/>
      <c r="L237" s="1191"/>
      <c r="M237" s="1192" t="e">
        <f>+#REF!</f>
        <v>#REF!</v>
      </c>
      <c r="N237" s="1192"/>
      <c r="O237" s="1308" t="e">
        <f>+IF(#REF!="","",#REF!)</f>
        <v>#REF!</v>
      </c>
      <c r="P237" s="1309"/>
      <c r="Q237" s="1309"/>
      <c r="R237" s="1309"/>
      <c r="S237" s="1309"/>
      <c r="T237" s="1309"/>
      <c r="U237" s="1309"/>
      <c r="V237" s="1309"/>
      <c r="W237" s="1309"/>
      <c r="X237" s="1310"/>
      <c r="Y237" s="701"/>
      <c r="Z237" s="1484" t="e">
        <f>IF(#REF!=0,"",#REF!)</f>
        <v>#REF!</v>
      </c>
      <c r="AA237" s="1485"/>
      <c r="AB237" s="1485"/>
      <c r="AC237" s="1486"/>
      <c r="AD237" s="1487" t="e">
        <f t="shared" si="14"/>
        <v>#REF!</v>
      </c>
      <c r="AE237" s="1488"/>
      <c r="AF237" s="1489"/>
      <c r="AG237" s="1680" t="e">
        <f>IF(#REF!=0,"",#REF!)</f>
        <v>#REF!</v>
      </c>
      <c r="AH237" s="1680"/>
      <c r="AI237" s="1680"/>
      <c r="AJ237" s="1680"/>
      <c r="AK237" s="1681" t="e">
        <f>IF(#REF!=0,"",#REF!)</f>
        <v>#REF!</v>
      </c>
      <c r="AL237" s="1680"/>
      <c r="AM237" s="1680"/>
      <c r="AN237" s="1682"/>
      <c r="AO237" s="701"/>
      <c r="AP237" s="1222" t="e">
        <f>IF(#REF!=0,"",#REF!)</f>
        <v>#REF!</v>
      </c>
      <c r="AQ237" s="1223"/>
      <c r="AR237" s="1223"/>
      <c r="AS237" s="1223"/>
      <c r="AT237" s="1223"/>
      <c r="AU237" s="1223"/>
      <c r="AV237" s="1223"/>
      <c r="AW237" s="1223"/>
      <c r="AX237" s="1165" t="e">
        <f>IF(#REF!="","",#REF!)</f>
        <v>#REF!</v>
      </c>
      <c r="AY237" s="1166"/>
      <c r="AZ237" s="1166"/>
      <c r="BA237" s="1166"/>
      <c r="BB237" s="1166"/>
      <c r="BC237" s="1166"/>
      <c r="BD237" s="1166"/>
      <c r="BE237" s="1166"/>
      <c r="BF237" s="1166"/>
      <c r="BG237" s="1167"/>
      <c r="BH237" s="1182" t="e">
        <f>IF(#REF!="","",#REF!)</f>
        <v>#REF!</v>
      </c>
      <c r="BI237" s="1182"/>
      <c r="BJ237" s="1182"/>
      <c r="BK237" s="1182"/>
      <c r="BL237" s="1182"/>
      <c r="BM237" s="1182"/>
      <c r="BN237" s="1182"/>
      <c r="BO237" s="1651" t="e">
        <f>IF(#REF!="","",#REF!)</f>
        <v>#REF!</v>
      </c>
      <c r="BP237" s="1652"/>
      <c r="BQ237" s="1652"/>
      <c r="BR237" s="1652"/>
      <c r="BS237" s="1652"/>
      <c r="BT237" s="1652"/>
      <c r="BU237" s="1652"/>
      <c r="BV237" s="1652"/>
      <c r="BW237" s="1653"/>
      <c r="BX237" s="1638" t="e">
        <f>IF(#REF!="","",#REF!)</f>
        <v>#REF!</v>
      </c>
      <c r="BY237" s="1638"/>
      <c r="BZ237" s="1638"/>
      <c r="CA237" s="1638"/>
      <c r="CB237" s="1638"/>
      <c r="CC237" s="1639"/>
      <c r="CD237" s="353"/>
      <c r="CE237" s="353"/>
      <c r="CF237" s="573"/>
      <c r="CG237" s="573"/>
      <c r="CH237" s="573"/>
      <c r="CI237" s="112"/>
      <c r="CL237" s="577" t="e">
        <f t="shared" si="15"/>
        <v>#REF!</v>
      </c>
      <c r="CM237" s="338" t="e">
        <f t="shared" si="16"/>
        <v>#REF!</v>
      </c>
      <c r="CN237" s="578" t="e">
        <f t="shared" si="17"/>
        <v>#REF!</v>
      </c>
      <c r="CO237" s="348" t="e">
        <f t="shared" si="23"/>
        <v>#REF!</v>
      </c>
      <c r="CP237" s="340" t="e">
        <f t="shared" si="18"/>
        <v>#REF!</v>
      </c>
      <c r="CQ237" s="341" t="e">
        <f t="shared" si="19"/>
        <v>#REF!</v>
      </c>
      <c r="CR237" s="328" t="e">
        <f t="shared" si="20"/>
        <v>#REF!</v>
      </c>
      <c r="CS237" s="579" t="e">
        <f t="shared" si="24"/>
        <v>#REF!</v>
      </c>
      <c r="CT237" s="579" t="e">
        <f t="shared" si="21"/>
        <v>#REF!</v>
      </c>
      <c r="CU237" s="579" t="e">
        <f t="shared" si="25"/>
        <v>#REF!</v>
      </c>
      <c r="CV237" s="342" t="e">
        <f t="shared" si="22"/>
        <v>#REF!</v>
      </c>
      <c r="CW237" s="330"/>
      <c r="DB237" s="331"/>
      <c r="DC237" s="328"/>
      <c r="DD237" s="331"/>
      <c r="DE237" s="309" t="s">
        <v>240</v>
      </c>
      <c r="DF237" s="309"/>
      <c r="DG237" s="309"/>
      <c r="DH237" s="309"/>
      <c r="DI237" s="580"/>
      <c r="DJ237" s="346"/>
      <c r="DK237" s="347"/>
      <c r="DL237" s="347"/>
      <c r="DM237" s="347"/>
      <c r="DN237" s="347"/>
      <c r="DO237" s="316"/>
      <c r="DP237" s="316"/>
      <c r="DQ237" s="316"/>
      <c r="DR237" s="350"/>
      <c r="DS237" s="350"/>
      <c r="DT237" s="350"/>
      <c r="DU237" s="350"/>
      <c r="DV237" s="350"/>
      <c r="DW237" s="350"/>
      <c r="DX237" s="350"/>
      <c r="DY237" s="350"/>
      <c r="DZ237" s="351"/>
      <c r="EA237" s="335"/>
      <c r="EB237" s="335"/>
      <c r="EC237" s="335"/>
      <c r="ED237" s="335"/>
      <c r="EE237" s="335"/>
      <c r="EF237" s="335"/>
      <c r="EG237" s="335"/>
      <c r="EH237" s="335"/>
      <c r="EI237" s="335"/>
      <c r="EJ237" s="335"/>
      <c r="EK237" s="335"/>
      <c r="EL237" s="352"/>
      <c r="EM237" s="352"/>
      <c r="EN237" s="352"/>
      <c r="EO237" s="352"/>
      <c r="EP237" s="352"/>
      <c r="EQ237" s="352"/>
      <c r="ER237" s="352"/>
      <c r="ES237" s="336"/>
      <c r="ET237" s="336"/>
      <c r="EU237" s="336"/>
      <c r="EV237" s="336"/>
      <c r="EW237" s="336"/>
      <c r="EX237" s="336"/>
      <c r="EY237" s="336"/>
      <c r="EZ237" s="336"/>
      <c r="FA237" s="336"/>
      <c r="FB237" s="336"/>
      <c r="FC237" s="336"/>
      <c r="FD237" s="336"/>
      <c r="FE237" s="336"/>
      <c r="FF237" s="336"/>
      <c r="FG237" s="343"/>
      <c r="FH237" s="343"/>
      <c r="FI237" s="343"/>
      <c r="FJ237" s="343"/>
      <c r="FK237" s="343"/>
      <c r="FL237" s="575"/>
      <c r="FM237" s="575"/>
      <c r="FN237" s="575"/>
      <c r="FO237" s="575"/>
      <c r="FP237" s="575"/>
      <c r="FQ237" s="575"/>
      <c r="FR237" s="575"/>
      <c r="FS237" s="575"/>
      <c r="FT237" s="575"/>
      <c r="FU237" s="575"/>
      <c r="FV237" s="575"/>
      <c r="FW237" s="575"/>
      <c r="FX237" s="575"/>
      <c r="FY237" s="575"/>
      <c r="FZ237" s="575"/>
      <c r="GA237" s="575"/>
      <c r="GB237" s="575"/>
      <c r="GC237" s="575"/>
      <c r="GD237" s="575"/>
      <c r="GE237" s="575"/>
      <c r="GF237" s="575"/>
      <c r="GG237" s="575"/>
      <c r="GH237" s="575"/>
      <c r="GI237" s="575"/>
      <c r="GJ237" s="575"/>
      <c r="GK237" s="576"/>
      <c r="GL237" s="576"/>
      <c r="GM237" s="576"/>
      <c r="GN237" s="576"/>
      <c r="GO237" s="576"/>
      <c r="GP237" s="576"/>
      <c r="GQ237" s="576"/>
      <c r="GR237" s="576"/>
      <c r="GS237" s="576"/>
      <c r="GT237" s="576"/>
      <c r="GU237" s="576"/>
      <c r="GV237" s="576"/>
      <c r="GW237" s="576"/>
    </row>
    <row r="238" spans="1:206" s="354" customFormat="1" ht="5.25" hidden="1" customHeight="1" thickBot="1" x14ac:dyDescent="0.3">
      <c r="A238" s="390"/>
      <c r="B238" s="416"/>
      <c r="C238" s="581"/>
      <c r="D238" s="581"/>
      <c r="E238" s="581"/>
      <c r="F238" s="581"/>
      <c r="G238" s="581"/>
      <c r="H238" s="581"/>
      <c r="I238" s="582"/>
      <c r="J238" s="582"/>
      <c r="K238" s="582"/>
      <c r="L238" s="582"/>
      <c r="M238" s="583"/>
      <c r="N238" s="583"/>
      <c r="O238" s="584"/>
      <c r="P238" s="584"/>
      <c r="Q238" s="584"/>
      <c r="R238" s="584"/>
      <c r="S238" s="584"/>
      <c r="T238" s="328"/>
      <c r="U238" s="585"/>
      <c r="V238" s="585"/>
      <c r="W238" s="585"/>
      <c r="X238" s="585"/>
      <c r="Y238" s="586"/>
      <c r="Z238" s="417"/>
      <c r="AA238" s="417"/>
      <c r="AB238" s="417"/>
      <c r="AC238" s="417"/>
      <c r="AD238" s="417"/>
      <c r="AE238" s="417"/>
      <c r="AF238" s="417"/>
      <c r="AG238" s="418"/>
      <c r="AH238" s="418"/>
      <c r="AI238" s="418"/>
      <c r="AJ238" s="418"/>
      <c r="AK238" s="447"/>
      <c r="AL238" s="448"/>
      <c r="AM238" s="447"/>
      <c r="AN238" s="418"/>
      <c r="AO238" s="586"/>
      <c r="AP238" s="419"/>
      <c r="AQ238" s="419"/>
      <c r="AR238" s="419"/>
      <c r="AS238" s="419"/>
      <c r="AT238" s="419"/>
      <c r="AU238" s="419"/>
      <c r="AV238" s="419"/>
      <c r="AW238" s="419"/>
      <c r="AX238" s="587"/>
      <c r="AY238" s="548"/>
      <c r="AZ238" s="420"/>
      <c r="BA238" s="420"/>
      <c r="BB238" s="420"/>
      <c r="BC238" s="588"/>
      <c r="BD238" s="588"/>
      <c r="BE238" s="588"/>
      <c r="BF238" s="588"/>
      <c r="BG238" s="588"/>
      <c r="BH238" s="589"/>
      <c r="BI238" s="589"/>
      <c r="BJ238" s="589"/>
      <c r="BK238" s="589"/>
      <c r="BL238" s="589"/>
      <c r="BM238" s="589"/>
      <c r="BN238" s="589"/>
      <c r="BO238" s="421"/>
      <c r="BP238" s="421"/>
      <c r="BQ238" s="421"/>
      <c r="BR238" s="421"/>
      <c r="BS238" s="421"/>
      <c r="BT238" s="421"/>
      <c r="BU238" s="590"/>
      <c r="BV238" s="590"/>
      <c r="BW238" s="590"/>
      <c r="BX238" s="590"/>
      <c r="BY238" s="590"/>
      <c r="BZ238" s="590"/>
      <c r="CA238" s="549"/>
      <c r="CB238" s="573"/>
      <c r="CC238" s="353"/>
      <c r="CD238" s="353"/>
      <c r="CE238" s="353"/>
      <c r="CF238" s="353"/>
      <c r="CG238" s="573"/>
      <c r="CH238" s="573"/>
      <c r="CI238" s="112"/>
      <c r="CL238" s="353"/>
      <c r="CM238" s="353"/>
      <c r="CN238" s="353"/>
      <c r="CO238" s="341"/>
      <c r="CP238" s="340"/>
      <c r="CQ238" s="330"/>
      <c r="CR238" s="328"/>
      <c r="CS238" s="328"/>
      <c r="CT238" s="328"/>
      <c r="CU238" s="328"/>
      <c r="CV238" s="342"/>
      <c r="CW238" s="330"/>
      <c r="CX238" s="349"/>
      <c r="CY238" s="345"/>
      <c r="CZ238" s="345"/>
      <c r="DA238" s="345"/>
      <c r="DB238" s="331"/>
      <c r="DC238" s="328"/>
      <c r="DD238" s="331"/>
      <c r="DE238" s="309">
        <v>91</v>
      </c>
      <c r="DF238" s="309"/>
      <c r="DG238" s="309"/>
      <c r="DH238" s="309"/>
      <c r="DI238" s="580"/>
      <c r="DJ238" s="346"/>
      <c r="DK238" s="347"/>
      <c r="DL238" s="347"/>
      <c r="DM238" s="347"/>
      <c r="DN238" s="347"/>
      <c r="DO238" s="316"/>
      <c r="DP238" s="316"/>
      <c r="DQ238" s="316"/>
      <c r="DR238" s="350"/>
      <c r="DS238" s="350"/>
      <c r="DT238" s="350"/>
      <c r="DU238" s="350"/>
      <c r="DV238" s="350"/>
      <c r="DW238" s="350"/>
      <c r="DX238" s="350"/>
      <c r="DY238" s="350"/>
      <c r="DZ238" s="351"/>
      <c r="EA238" s="335"/>
      <c r="EB238" s="335"/>
      <c r="EC238" s="335"/>
      <c r="ED238" s="335"/>
      <c r="EE238" s="335"/>
      <c r="EF238" s="335"/>
      <c r="EG238" s="335"/>
      <c r="EH238" s="335"/>
      <c r="EI238" s="335"/>
      <c r="EJ238" s="335"/>
      <c r="EK238" s="335"/>
      <c r="EL238" s="352"/>
      <c r="EM238" s="352"/>
      <c r="EN238" s="352"/>
      <c r="EO238" s="352"/>
      <c r="EP238" s="352"/>
      <c r="EQ238" s="352"/>
      <c r="ER238" s="352"/>
      <c r="ES238" s="336"/>
      <c r="ET238" s="336"/>
      <c r="EU238" s="336"/>
      <c r="EV238" s="336"/>
      <c r="EW238" s="336"/>
      <c r="EX238" s="336"/>
      <c r="EY238" s="336"/>
      <c r="EZ238" s="336"/>
      <c r="FA238" s="336"/>
      <c r="FB238" s="336"/>
      <c r="FC238" s="336"/>
      <c r="FD238" s="336"/>
      <c r="FE238" s="336"/>
      <c r="FF238" s="336"/>
      <c r="FG238" s="343"/>
      <c r="FH238" s="343"/>
      <c r="FI238" s="343"/>
      <c r="FJ238" s="343"/>
      <c r="FK238" s="343"/>
      <c r="FL238" s="575"/>
      <c r="FM238" s="575"/>
      <c r="FN238" s="575"/>
      <c r="FO238" s="575"/>
      <c r="FP238" s="575"/>
      <c r="FQ238" s="575"/>
      <c r="FR238" s="575"/>
      <c r="FS238" s="575"/>
      <c r="FT238" s="575"/>
      <c r="FU238" s="575"/>
      <c r="FV238" s="575"/>
      <c r="FW238" s="575"/>
      <c r="FX238" s="575"/>
      <c r="FY238" s="575"/>
      <c r="FZ238" s="575"/>
      <c r="GA238" s="575"/>
      <c r="GB238" s="575"/>
      <c r="GC238" s="575"/>
      <c r="GD238" s="575"/>
      <c r="GE238" s="575"/>
      <c r="GF238" s="575"/>
      <c r="GG238" s="575"/>
      <c r="GH238" s="575"/>
      <c r="GI238" s="575"/>
      <c r="GJ238" s="575"/>
      <c r="GK238" s="576"/>
      <c r="GL238" s="576"/>
      <c r="GM238" s="576"/>
      <c r="GN238" s="576"/>
      <c r="GO238" s="576"/>
      <c r="GP238" s="576"/>
      <c r="GQ238" s="576"/>
      <c r="GR238" s="576"/>
      <c r="GS238" s="576"/>
      <c r="GT238" s="576"/>
      <c r="GU238" s="576"/>
      <c r="GV238" s="576"/>
      <c r="GW238" s="576"/>
      <c r="GX238" s="354" t="s">
        <v>278</v>
      </c>
    </row>
    <row r="239" spans="1:206" s="354" customFormat="1" ht="16.5" hidden="1" customHeight="1" thickBot="1" x14ac:dyDescent="0.35">
      <c r="A239" s="390"/>
      <c r="B239" s="416"/>
      <c r="C239" s="1313" t="s">
        <v>279</v>
      </c>
      <c r="D239" s="1314"/>
      <c r="E239" s="1314"/>
      <c r="F239" s="1314"/>
      <c r="G239" s="1314"/>
      <c r="H239" s="1315"/>
      <c r="I239" s="1189" t="e">
        <f>SUM(I231:I237)</f>
        <v>#REF!</v>
      </c>
      <c r="J239" s="1190"/>
      <c r="K239" s="1190"/>
      <c r="L239" s="1190"/>
      <c r="M239" s="1190"/>
      <c r="N239" s="1269" t="str">
        <f>+I213</f>
        <v>בעת מילוי הטופס יש לרשום מידע בלתי מסווג בלבד</v>
      </c>
      <c r="O239" s="1270"/>
      <c r="P239" s="1270"/>
      <c r="Q239" s="1270"/>
      <c r="R239" s="1270"/>
      <c r="S239" s="1270"/>
      <c r="T239" s="1270"/>
      <c r="U239" s="1270"/>
      <c r="V239" s="1270"/>
      <c r="W239" s="1270"/>
      <c r="X239" s="1270"/>
      <c r="Y239" s="1270"/>
      <c r="Z239" s="1270"/>
      <c r="AA239" s="1270"/>
      <c r="AB239" s="1270"/>
      <c r="AC239" s="1270"/>
      <c r="AD239" s="1270"/>
      <c r="AE239" s="1270"/>
      <c r="AF239" s="1270"/>
      <c r="AG239" s="1270"/>
      <c r="AH239" s="1270"/>
      <c r="AI239" s="1270"/>
      <c r="AJ239" s="1270"/>
      <c r="AK239" s="1286">
        <f>+AS213</f>
        <v>0</v>
      </c>
      <c r="AL239" s="1286"/>
      <c r="AM239" s="1287"/>
      <c r="AN239" s="1654" t="s">
        <v>280</v>
      </c>
      <c r="AO239" s="1654"/>
      <c r="AP239" s="1221" t="e">
        <f>+#REF!</f>
        <v>#REF!</v>
      </c>
      <c r="AQ239" s="1221"/>
      <c r="AR239" s="1221"/>
      <c r="AS239" s="1221"/>
      <c r="AT239" s="1221"/>
      <c r="AU239" s="1221"/>
      <c r="AV239" s="1221"/>
      <c r="AW239" s="1221"/>
      <c r="AX239" s="1623" t="e">
        <f>+#REF!</f>
        <v>#REF!</v>
      </c>
      <c r="AY239" s="1624"/>
      <c r="AZ239" s="1624"/>
      <c r="BA239" s="1624"/>
      <c r="BB239" s="1624"/>
      <c r="BC239" s="1624"/>
      <c r="BD239" s="1624"/>
      <c r="BE239" s="1624"/>
      <c r="BF239" s="1624"/>
      <c r="BG239" s="1625"/>
      <c r="BH239" s="917" t="s">
        <v>281</v>
      </c>
      <c r="BI239" s="917"/>
      <c r="BJ239" s="917"/>
      <c r="BK239" s="917"/>
      <c r="BL239" s="917"/>
      <c r="BM239" s="917"/>
      <c r="BN239" s="917"/>
      <c r="BO239" s="1623" t="e">
        <f>+#REF!</f>
        <v>#REF!</v>
      </c>
      <c r="BP239" s="1624"/>
      <c r="BQ239" s="1624"/>
      <c r="BR239" s="1624"/>
      <c r="BS239" s="1624"/>
      <c r="BT239" s="1624"/>
      <c r="BU239" s="1624"/>
      <c r="BV239" s="1624"/>
      <c r="BW239" s="1625"/>
      <c r="BX239" s="591"/>
      <c r="BY239" s="591"/>
      <c r="BZ239" s="591"/>
      <c r="CA239" s="549"/>
      <c r="CB239" s="573"/>
      <c r="CC239" s="353"/>
      <c r="CD239" s="353"/>
      <c r="CE239" s="353"/>
      <c r="CF239" s="353"/>
      <c r="CG239" s="573"/>
      <c r="CH239" s="573"/>
      <c r="CI239" s="112"/>
      <c r="CL239" s="353"/>
      <c r="CM239" s="353"/>
      <c r="CN239" s="353"/>
      <c r="CO239" s="355" t="e">
        <f>SUM(CO231:CO238)</f>
        <v>#REF!</v>
      </c>
      <c r="CP239" s="353"/>
      <c r="CQ239" s="330"/>
      <c r="CR239" s="328"/>
      <c r="CS239" s="592" t="e">
        <f>SUM(CS231:CS238)</f>
        <v>#REF!</v>
      </c>
      <c r="CT239" s="579"/>
      <c r="CU239" s="579" t="e">
        <f>OR(CU231=1,CU232=1,CU233=1,CU234=1,CU235=1,CU236=1,CU237=1)</f>
        <v>#REF!</v>
      </c>
      <c r="CV239" s="342" t="e">
        <f>SUM(CV231:CV237)</f>
        <v>#REF!</v>
      </c>
      <c r="CW239" s="330"/>
      <c r="CX239" s="349"/>
      <c r="CY239" s="345"/>
      <c r="CZ239" s="345"/>
      <c r="DA239" s="345"/>
      <c r="DB239" s="331"/>
      <c r="DC239" s="328"/>
      <c r="DD239" s="331"/>
      <c r="DE239" s="309">
        <v>92</v>
      </c>
      <c r="DF239" s="309"/>
      <c r="DG239" s="309"/>
      <c r="DH239" s="309"/>
      <c r="DI239" s="580"/>
      <c r="DJ239" s="346"/>
      <c r="DK239" s="347"/>
      <c r="DL239" s="347"/>
      <c r="DM239" s="347"/>
      <c r="DN239" s="347"/>
      <c r="DO239" s="316"/>
      <c r="DP239" s="316"/>
      <c r="DQ239" s="316"/>
      <c r="DR239" s="350"/>
      <c r="DS239" s="350"/>
      <c r="DT239" s="350"/>
      <c r="DU239" s="350"/>
      <c r="DV239" s="350"/>
      <c r="DW239" s="350"/>
      <c r="DX239" s="350"/>
      <c r="DY239" s="350"/>
      <c r="DZ239" s="351"/>
      <c r="EA239" s="335"/>
      <c r="EB239" s="335"/>
      <c r="EC239" s="335"/>
      <c r="ED239" s="335"/>
      <c r="EE239" s="335"/>
      <c r="EF239" s="335"/>
      <c r="EG239" s="335"/>
      <c r="EH239" s="335"/>
      <c r="EI239" s="335"/>
      <c r="EJ239" s="335"/>
      <c r="EK239" s="335"/>
      <c r="EL239" s="352"/>
      <c r="EM239" s="352"/>
      <c r="EN239" s="352"/>
      <c r="EO239" s="352"/>
      <c r="EP239" s="352"/>
      <c r="EQ239" s="352"/>
      <c r="ER239" s="352"/>
      <c r="ES239" s="336"/>
      <c r="ET239" s="336"/>
      <c r="EU239" s="336"/>
      <c r="EV239" s="336"/>
      <c r="EW239" s="336"/>
      <c r="EX239" s="336"/>
      <c r="EY239" s="336"/>
      <c r="EZ239" s="336"/>
      <c r="FA239" s="336"/>
      <c r="FB239" s="336"/>
      <c r="FC239" s="336"/>
      <c r="FD239" s="336"/>
      <c r="FE239" s="336"/>
      <c r="FF239" s="336"/>
      <c r="FG239" s="343"/>
      <c r="FH239" s="343"/>
      <c r="FI239" s="343"/>
      <c r="FJ239" s="343"/>
      <c r="FK239" s="343"/>
      <c r="FL239" s="575"/>
      <c r="FM239" s="575"/>
      <c r="FN239" s="575"/>
      <c r="FO239" s="575"/>
      <c r="FP239" s="575"/>
      <c r="FQ239" s="575"/>
      <c r="FR239" s="575"/>
      <c r="FS239" s="575"/>
      <c r="FT239" s="575"/>
      <c r="FU239" s="575"/>
      <c r="FV239" s="575"/>
      <c r="FW239" s="575"/>
      <c r="FX239" s="575"/>
      <c r="FY239" s="575"/>
      <c r="FZ239" s="575"/>
      <c r="GA239" s="575"/>
      <c r="GB239" s="575"/>
      <c r="GC239" s="575"/>
      <c r="GD239" s="575"/>
      <c r="GE239" s="575"/>
      <c r="GF239" s="575"/>
      <c r="GG239" s="575"/>
      <c r="GH239" s="575"/>
      <c r="GI239" s="575"/>
      <c r="GJ239" s="575"/>
      <c r="GK239" s="576"/>
      <c r="GL239" s="576"/>
      <c r="GM239" s="576"/>
      <c r="GN239" s="576"/>
      <c r="GO239" s="576"/>
      <c r="GP239" s="576"/>
      <c r="GQ239" s="576"/>
      <c r="GR239" s="576"/>
      <c r="GS239" s="576"/>
      <c r="GT239" s="576"/>
      <c r="GU239" s="576"/>
      <c r="GV239" s="576"/>
      <c r="GW239" s="576"/>
    </row>
    <row r="240" spans="1:206" s="33" customFormat="1" ht="18.75" hidden="1" customHeight="1" x14ac:dyDescent="0.3">
      <c r="A240" s="390"/>
      <c r="B240" s="80"/>
      <c r="C240" s="366"/>
      <c r="D240" s="366"/>
      <c r="E240" s="366"/>
      <c r="F240" s="366"/>
      <c r="G240" s="366"/>
      <c r="H240" s="366"/>
      <c r="I240" s="563"/>
      <c r="J240" s="563"/>
      <c r="K240" s="563"/>
      <c r="L240" s="563"/>
      <c r="M240" s="563"/>
      <c r="N240" s="1271"/>
      <c r="O240" s="1272"/>
      <c r="P240" s="1272"/>
      <c r="Q240" s="1272"/>
      <c r="R240" s="1272"/>
      <c r="S240" s="1272"/>
      <c r="T240" s="1272"/>
      <c r="U240" s="1272"/>
      <c r="V240" s="1272"/>
      <c r="W240" s="1272"/>
      <c r="X240" s="1272"/>
      <c r="Y240" s="1272"/>
      <c r="Z240" s="1272"/>
      <c r="AA240" s="1272"/>
      <c r="AB240" s="1272"/>
      <c r="AC240" s="1272"/>
      <c r="AD240" s="1272"/>
      <c r="AE240" s="1272"/>
      <c r="AF240" s="1272"/>
      <c r="AG240" s="1272"/>
      <c r="AH240" s="1272"/>
      <c r="AI240" s="1272"/>
      <c r="AJ240" s="1272"/>
      <c r="AK240" s="1288"/>
      <c r="AL240" s="1288"/>
      <c r="AM240" s="1289"/>
      <c r="AS240" s="593"/>
      <c r="AT240" s="546" t="s">
        <v>302</v>
      </c>
      <c r="AU240" s="563"/>
      <c r="AV240" s="367"/>
      <c r="AW240" s="367"/>
      <c r="AX240" s="367"/>
      <c r="AY240" s="548"/>
      <c r="AZ240" s="367"/>
      <c r="BA240" s="367"/>
      <c r="BB240" s="367"/>
      <c r="BC240" s="367"/>
      <c r="BD240" s="367"/>
      <c r="BE240" s="367"/>
      <c r="BF240" s="368"/>
      <c r="BG240" s="368"/>
      <c r="BH240" s="368"/>
      <c r="BI240" s="368"/>
      <c r="BJ240" s="368"/>
      <c r="BK240" s="368"/>
      <c r="BL240" s="368"/>
      <c r="BM240" s="368"/>
      <c r="BN240" s="368"/>
      <c r="BO240" s="368"/>
      <c r="BP240" s="369"/>
      <c r="BQ240" s="370"/>
      <c r="BR240" s="371"/>
      <c r="BS240" s="371"/>
      <c r="BT240" s="371"/>
      <c r="BU240" s="371"/>
      <c r="BV240" s="371"/>
      <c r="BW240" s="368"/>
      <c r="BX240" s="368"/>
      <c r="BY240" s="368"/>
      <c r="BZ240" s="368"/>
      <c r="CA240" s="368"/>
      <c r="CB240" s="368"/>
      <c r="CC240" s="368"/>
      <c r="CD240" s="278"/>
      <c r="CE240" s="278"/>
      <c r="CF240" s="278"/>
      <c r="CG240" s="278"/>
      <c r="CH240" s="278"/>
      <c r="CI240" s="112"/>
      <c r="DE240" s="309">
        <v>93</v>
      </c>
      <c r="DF240" s="309"/>
      <c r="DG240" s="309"/>
      <c r="DH240" s="309"/>
    </row>
    <row r="241" spans="1:170" s="104" customFormat="1" ht="3.75" customHeight="1" x14ac:dyDescent="0.25">
      <c r="A241" s="594"/>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188"/>
      <c r="AL241" s="188"/>
      <c r="AM241" s="188"/>
      <c r="AN241" s="33"/>
      <c r="AO241" s="33"/>
      <c r="AP241" s="33"/>
      <c r="AQ241" s="33"/>
      <c r="AR241" s="33"/>
      <c r="AS241" s="593"/>
      <c r="AT241" s="593"/>
      <c r="AU241" s="593"/>
      <c r="AV241" s="593"/>
      <c r="AW241" s="33"/>
      <c r="AX241" s="33"/>
      <c r="AY241" s="548"/>
      <c r="AZ241" s="33"/>
      <c r="BA241" s="1134"/>
      <c r="BB241" s="1134"/>
      <c r="BC241" s="1134"/>
      <c r="BD241" s="1134"/>
      <c r="BE241" s="1134"/>
      <c r="BF241" s="1134"/>
      <c r="BG241" s="1134"/>
      <c r="BH241" s="1134"/>
      <c r="BI241" s="33"/>
      <c r="BJ241" s="33"/>
      <c r="BK241" s="33"/>
      <c r="BL241" s="33"/>
      <c r="BM241" s="33"/>
      <c r="BN241" s="33"/>
      <c r="BO241" s="33"/>
      <c r="BP241" s="33"/>
      <c r="BQ241" s="33"/>
      <c r="BR241" s="33"/>
      <c r="BS241" s="33"/>
      <c r="BT241" s="33"/>
      <c r="BU241" s="33"/>
      <c r="BV241" s="33"/>
      <c r="BW241" s="33"/>
      <c r="BX241" s="33"/>
      <c r="BY241" s="33"/>
      <c r="BZ241" s="33"/>
      <c r="CA241" s="33"/>
      <c r="CB241" s="33"/>
      <c r="CC241" s="33"/>
      <c r="CD241" s="33"/>
      <c r="CE241" s="33"/>
      <c r="CF241" s="88"/>
      <c r="CG241" s="88"/>
      <c r="CH241" s="88"/>
      <c r="CI241" s="112"/>
      <c r="CJ241" s="88"/>
      <c r="CK241" s="88"/>
      <c r="CQ241" s="89"/>
      <c r="CR241" s="89"/>
      <c r="CS241" s="89"/>
      <c r="CT241" s="89"/>
      <c r="CU241" s="89"/>
      <c r="CV241" s="90" t="e">
        <f>IF(#REF!=#REF!,1,IF(#REF!=#REF!,1,IF(#REF!=#REF!,1,0)))</f>
        <v>#REF!</v>
      </c>
      <c r="CW241" s="91" t="s">
        <v>12</v>
      </c>
      <c r="CX241" s="91"/>
      <c r="CY241" s="91"/>
      <c r="CZ241" s="92"/>
      <c r="DA241" s="92"/>
      <c r="DB241" s="92"/>
      <c r="DC241" s="92"/>
      <c r="DD241" s="92"/>
      <c r="DE241" s="309">
        <v>94</v>
      </c>
      <c r="DF241" s="309"/>
      <c r="DG241" s="309"/>
      <c r="DH241" s="309"/>
      <c r="DI241" s="93"/>
      <c r="DJ241" s="93"/>
      <c r="DK241" s="93"/>
      <c r="DL241" s="93"/>
      <c r="DM241" s="93"/>
      <c r="DN241" s="93"/>
      <c r="DO241" s="93"/>
      <c r="DP241" s="93"/>
      <c r="DQ241" s="93"/>
      <c r="DR241" s="93"/>
      <c r="DS241" s="93"/>
      <c r="DT241" s="93"/>
      <c r="DU241" s="94"/>
      <c r="DV241" s="94"/>
      <c r="DW241" s="94"/>
      <c r="DX241" s="94"/>
      <c r="DY241" s="94"/>
      <c r="DZ241" s="94"/>
      <c r="EA241" s="94"/>
      <c r="EB241" s="94"/>
      <c r="EC241" s="92"/>
      <c r="ED241" s="92"/>
      <c r="EE241" s="92"/>
      <c r="EF241" s="92"/>
      <c r="EG241" s="92"/>
      <c r="EH241" s="92"/>
      <c r="EI241" s="92"/>
      <c r="EJ241" s="92"/>
      <c r="EK241" s="92"/>
      <c r="EL241" s="92"/>
      <c r="EM241" s="92"/>
      <c r="EN241" s="92"/>
      <c r="EO241" s="94"/>
      <c r="EP241" s="94"/>
      <c r="EQ241" s="94"/>
      <c r="ER241" s="94"/>
      <c r="ES241" s="94"/>
      <c r="ET241" s="94"/>
      <c r="EU241" s="94"/>
      <c r="EV241" s="95"/>
      <c r="EW241" s="95"/>
      <c r="EX241" s="95"/>
      <c r="EY241" s="95"/>
      <c r="EZ241" s="95"/>
      <c r="FA241" s="95"/>
      <c r="FB241" s="95"/>
      <c r="FC241" s="95"/>
      <c r="FD241" s="95"/>
      <c r="FE241" s="95"/>
      <c r="FF241" s="95"/>
      <c r="FG241" s="95"/>
      <c r="FH241" s="95"/>
      <c r="FI241" s="95"/>
      <c r="FJ241" s="95"/>
      <c r="FK241" s="95"/>
      <c r="FL241" s="95"/>
      <c r="FM241" s="95"/>
      <c r="FN241" s="95"/>
    </row>
    <row r="242" spans="1:170" s="104" customFormat="1" ht="3.75" customHeight="1" x14ac:dyDescent="0.25">
      <c r="A242" s="594"/>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593"/>
      <c r="AT242" s="593"/>
      <c r="AU242" s="593"/>
      <c r="AV242" s="593"/>
      <c r="AW242" s="33"/>
      <c r="AX242" s="33"/>
      <c r="AY242" s="548"/>
      <c r="AZ242" s="33"/>
      <c r="BA242" s="1134"/>
      <c r="BB242" s="1134"/>
      <c r="BC242" s="1134"/>
      <c r="BD242" s="1134"/>
      <c r="BE242" s="1134"/>
      <c r="BF242" s="1134"/>
      <c r="BG242" s="1134"/>
      <c r="BH242" s="1134"/>
      <c r="BI242" s="33"/>
      <c r="BJ242" s="33"/>
      <c r="BK242" s="33"/>
      <c r="BL242" s="33"/>
      <c r="BM242" s="33"/>
      <c r="BN242" s="33"/>
      <c r="BO242" s="33"/>
      <c r="BP242" s="33"/>
      <c r="BQ242" s="33"/>
      <c r="BR242" s="33"/>
      <c r="BS242" s="33"/>
      <c r="BT242" s="33"/>
      <c r="BU242" s="33"/>
      <c r="BV242" s="33"/>
      <c r="BW242" s="33"/>
      <c r="BX242" s="33"/>
      <c r="BY242" s="33"/>
      <c r="BZ242" s="33"/>
      <c r="CA242" s="33"/>
      <c r="CB242" s="33"/>
      <c r="CC242" s="33"/>
      <c r="CD242" s="33"/>
      <c r="CE242" s="33"/>
      <c r="CF242" s="88"/>
      <c r="CG242" s="88"/>
      <c r="CH242" s="88"/>
      <c r="CI242" s="112"/>
      <c r="CJ242" s="88"/>
      <c r="CK242" s="88"/>
      <c r="CQ242" s="89"/>
      <c r="CR242" s="89"/>
      <c r="CS242" s="89"/>
      <c r="CT242" s="89"/>
      <c r="CU242" s="89"/>
      <c r="CV242" s="90" t="e">
        <f>IF(#REF!=#REF!,1,IF(#REF!=#REF!,1,IF(#REF!=#REF!,1,0)))</f>
        <v>#REF!</v>
      </c>
      <c r="CW242" s="91" t="s">
        <v>12</v>
      </c>
      <c r="CX242" s="91"/>
      <c r="CY242" s="91"/>
      <c r="CZ242" s="92"/>
      <c r="DA242" s="92"/>
      <c r="DB242" s="92"/>
      <c r="DC242" s="92"/>
      <c r="DD242" s="92"/>
      <c r="DE242" s="309">
        <v>95</v>
      </c>
      <c r="DF242" s="309"/>
      <c r="DG242" s="309"/>
      <c r="DH242" s="309"/>
      <c r="DI242" s="93"/>
      <c r="DJ242" s="93"/>
      <c r="DK242" s="93"/>
      <c r="DL242" s="93"/>
      <c r="DM242" s="93"/>
      <c r="DN242" s="93"/>
      <c r="DO242" s="93"/>
      <c r="DP242" s="93"/>
      <c r="DQ242" s="93"/>
      <c r="DR242" s="93"/>
      <c r="DS242" s="93"/>
      <c r="DT242" s="93"/>
      <c r="DU242" s="94"/>
      <c r="DV242" s="94"/>
      <c r="DW242" s="94"/>
      <c r="DX242" s="94"/>
      <c r="DY242" s="94"/>
      <c r="DZ242" s="94"/>
      <c r="EA242" s="94"/>
      <c r="EB242" s="94"/>
      <c r="EC242" s="92"/>
      <c r="ED242" s="92"/>
      <c r="EE242" s="92"/>
      <c r="EF242" s="92"/>
      <c r="EG242" s="92"/>
      <c r="EH242" s="92"/>
      <c r="EI242" s="92"/>
      <c r="EJ242" s="92"/>
      <c r="EK242" s="92"/>
      <c r="EL242" s="92"/>
      <c r="EM242" s="92"/>
      <c r="EN242" s="92"/>
      <c r="EO242" s="94"/>
      <c r="EP242" s="94"/>
      <c r="EQ242" s="94"/>
      <c r="ER242" s="94"/>
      <c r="ES242" s="94"/>
      <c r="ET242" s="94"/>
      <c r="EU242" s="94"/>
      <c r="EV242" s="95"/>
      <c r="EW242" s="95"/>
      <c r="EX242" s="95"/>
      <c r="EY242" s="95"/>
      <c r="EZ242" s="95"/>
      <c r="FA242" s="95"/>
      <c r="FB242" s="95"/>
      <c r="FC242" s="95"/>
      <c r="FD242" s="95"/>
      <c r="FE242" s="95"/>
      <c r="FF242" s="95"/>
      <c r="FG242" s="95"/>
      <c r="FH242" s="95"/>
      <c r="FI242" s="95"/>
      <c r="FJ242" s="95"/>
      <c r="FK242" s="95"/>
      <c r="FL242" s="95"/>
      <c r="FM242" s="95"/>
      <c r="FN242" s="95"/>
    </row>
    <row r="243" spans="1:170" s="104" customFormat="1" ht="3.75" customHeight="1" thickBot="1" x14ac:dyDescent="0.3">
      <c r="A243" s="594"/>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593"/>
      <c r="AT243" s="593"/>
      <c r="AU243" s="593"/>
      <c r="AV243" s="593"/>
      <c r="AW243" s="33"/>
      <c r="AX243" s="33"/>
      <c r="AY243" s="548"/>
      <c r="AZ243" s="33"/>
      <c r="BA243" s="1134"/>
      <c r="BB243" s="1134"/>
      <c r="BC243" s="1134"/>
      <c r="BD243" s="1134"/>
      <c r="BE243" s="1134"/>
      <c r="BF243" s="1134"/>
      <c r="BG243" s="1134"/>
      <c r="BH243" s="1134"/>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c r="CE243" s="33"/>
      <c r="CF243" s="88"/>
      <c r="CG243" s="88"/>
      <c r="CI243" s="112"/>
      <c r="CJ243" s="88"/>
      <c r="CK243" s="88"/>
      <c r="CQ243" s="89"/>
      <c r="CR243" s="89"/>
      <c r="CS243" s="89"/>
      <c r="CT243" s="89"/>
      <c r="CU243" s="89"/>
      <c r="CV243" s="90" t="e">
        <f>IF(#REF!=#REF!,1,IF(#REF!=#REF!,1,IF(#REF!=#REF!,1,0)))</f>
        <v>#REF!</v>
      </c>
      <c r="CW243" s="91" t="s">
        <v>12</v>
      </c>
      <c r="CX243" s="91"/>
      <c r="CY243" s="91"/>
      <c r="CZ243" s="92"/>
      <c r="DA243" s="92"/>
      <c r="DB243" s="92"/>
      <c r="DC243" s="92"/>
      <c r="DD243" s="92"/>
      <c r="DE243" s="309">
        <v>96</v>
      </c>
      <c r="DF243" s="309"/>
      <c r="DG243" s="309"/>
      <c r="DH243" s="309"/>
      <c r="DI243" s="93"/>
      <c r="DJ243" s="93"/>
      <c r="DK243" s="93"/>
      <c r="DL243" s="93"/>
      <c r="DM243" s="93"/>
      <c r="DN243" s="93"/>
      <c r="DO243" s="93"/>
      <c r="DP243" s="93"/>
      <c r="DQ243" s="93"/>
      <c r="DR243" s="93"/>
      <c r="DS243" s="93"/>
      <c r="DT243" s="93"/>
      <c r="DU243" s="94"/>
      <c r="DV243" s="94"/>
      <c r="DW243" s="94"/>
      <c r="DX243" s="94"/>
      <c r="DY243" s="94"/>
      <c r="DZ243" s="94"/>
      <c r="EA243" s="94"/>
      <c r="EB243" s="94"/>
      <c r="EC243" s="92"/>
      <c r="ED243" s="92"/>
      <c r="EE243" s="92"/>
      <c r="EF243" s="92"/>
      <c r="EG243" s="92"/>
      <c r="EH243" s="92"/>
      <c r="EI243" s="92"/>
      <c r="EJ243" s="92"/>
      <c r="EK243" s="92"/>
      <c r="EL243" s="92"/>
      <c r="EM243" s="92"/>
      <c r="EN243" s="92"/>
      <c r="EO243" s="94"/>
      <c r="EP243" s="94"/>
      <c r="EQ243" s="94"/>
      <c r="ER243" s="94"/>
      <c r="ES243" s="94"/>
      <c r="ET243" s="94"/>
      <c r="EU243" s="94"/>
      <c r="EV243" s="95"/>
      <c r="EW243" s="95"/>
      <c r="EX243" s="95"/>
      <c r="EY243" s="95"/>
      <c r="EZ243" s="95"/>
      <c r="FA243" s="95"/>
      <c r="FB243" s="95"/>
      <c r="FC243" s="95"/>
      <c r="FD243" s="95"/>
      <c r="FE243" s="95"/>
      <c r="FF243" s="95"/>
      <c r="FG243" s="95"/>
      <c r="FH243" s="95"/>
      <c r="FI243" s="95"/>
      <c r="FJ243" s="95"/>
      <c r="FK243" s="95"/>
      <c r="FL243" s="95"/>
      <c r="FM243" s="95"/>
      <c r="FN243" s="95"/>
    </row>
    <row r="244" spans="1:170" s="104" customFormat="1" ht="18" customHeight="1" thickTop="1" x14ac:dyDescent="0.3">
      <c r="A244" s="594"/>
      <c r="B244" s="595"/>
      <c r="C244" s="1683" t="s">
        <v>48</v>
      </c>
      <c r="D244" s="1684"/>
      <c r="E244" s="1684"/>
      <c r="F244" s="1684"/>
      <c r="G244" s="1684"/>
      <c r="H244" s="1685"/>
      <c r="I244" s="1296" t="s">
        <v>99</v>
      </c>
      <c r="J244" s="1297"/>
      <c r="K244" s="1297"/>
      <c r="L244" s="1297"/>
      <c r="M244" s="1297"/>
      <c r="N244" s="1297"/>
      <c r="O244" s="1297"/>
      <c r="P244" s="1298"/>
      <c r="Q244" s="46"/>
      <c r="R244" s="33"/>
      <c r="S244"/>
      <c r="T244"/>
      <c r="U244"/>
      <c r="V244"/>
      <c r="W244"/>
      <c r="X244"/>
      <c r="Y244"/>
      <c r="Z244"/>
      <c r="AA244"/>
      <c r="AB244"/>
      <c r="AC244" s="1673" t="s">
        <v>46</v>
      </c>
      <c r="AD244" s="1674"/>
      <c r="AE244" s="1674"/>
      <c r="AF244" s="1674"/>
      <c r="AG244" s="1674"/>
      <c r="AH244" s="1674"/>
      <c r="AI244" s="1674"/>
      <c r="AJ244" s="1674"/>
      <c r="AK244" s="1674"/>
      <c r="AL244" s="1674"/>
      <c r="AM244" s="1674"/>
      <c r="AN244" s="1674"/>
      <c r="AO244" s="1674"/>
      <c r="AP244" s="1674"/>
      <c r="AQ244" s="1675"/>
      <c r="AR244" s="47"/>
      <c r="AS244" s="948" t="s">
        <v>17</v>
      </c>
      <c r="AT244" s="949"/>
      <c r="AU244" s="949"/>
      <c r="AV244" s="949"/>
      <c r="AW244" s="949"/>
      <c r="AX244" s="949"/>
      <c r="AY244" s="949"/>
      <c r="AZ244" s="949"/>
      <c r="BA244" s="949"/>
      <c r="BB244" s="949"/>
      <c r="BC244" s="949"/>
      <c r="BD244" s="949"/>
      <c r="BE244" s="949"/>
      <c r="BF244" s="949"/>
      <c r="BG244" s="949"/>
      <c r="BH244" s="949"/>
      <c r="BI244" s="949"/>
      <c r="BJ244" s="949"/>
      <c r="BK244" s="949"/>
      <c r="BL244" s="949"/>
      <c r="BM244" s="949"/>
      <c r="BN244" s="949"/>
      <c r="BO244" s="949"/>
      <c r="BP244" s="949"/>
      <c r="BQ244" s="949"/>
      <c r="BR244" s="949"/>
      <c r="BS244" s="949"/>
      <c r="BT244" s="950"/>
      <c r="BU244" s="33"/>
      <c r="BV244" s="33"/>
      <c r="BW244" s="96"/>
      <c r="BX244" s="97"/>
      <c r="CA244" s="97"/>
      <c r="CB244" s="97"/>
      <c r="CE244" s="102"/>
      <c r="CG244" s="596"/>
      <c r="CH244"/>
      <c r="CI244" s="112"/>
      <c r="CJ244" s="98"/>
      <c r="CK244" s="98"/>
      <c r="CL244" s="98"/>
      <c r="CM244" s="98"/>
      <c r="CN244" s="99"/>
      <c r="CO244" s="99"/>
      <c r="CP244" s="99"/>
      <c r="CQ244" s="99"/>
      <c r="CR244" s="99"/>
      <c r="CS244" s="99"/>
      <c r="CT244" s="100"/>
      <c r="CU244" s="100"/>
      <c r="CV244" s="309">
        <v>97</v>
      </c>
      <c r="CW244" s="309"/>
      <c r="CX244" s="309"/>
      <c r="CY244" s="309"/>
      <c r="CZ244" s="100"/>
      <c r="DA244" s="100"/>
      <c r="DB244" s="100"/>
      <c r="DC244" s="100"/>
      <c r="DD244" s="100"/>
      <c r="DE244" s="100"/>
      <c r="DF244" s="100"/>
      <c r="DG244" s="100"/>
      <c r="DH244" s="100"/>
      <c r="DI244" s="100"/>
      <c r="DJ244" s="100"/>
      <c r="DK244" s="100"/>
      <c r="DL244" s="100"/>
      <c r="DM244" s="100"/>
      <c r="DN244" s="100"/>
      <c r="DO244" s="100"/>
      <c r="DP244" s="100"/>
      <c r="DQ244" s="100"/>
      <c r="DR244" s="100"/>
      <c r="DS244" s="100"/>
      <c r="DT244" s="100"/>
      <c r="DU244" s="100"/>
      <c r="DV244" s="100"/>
      <c r="DW244" s="100"/>
      <c r="DX244" s="100"/>
      <c r="DY244" s="100"/>
      <c r="DZ244" s="100"/>
      <c r="EA244" s="100"/>
      <c r="EB244" s="100"/>
      <c r="EC244" s="100"/>
    </row>
    <row r="245" spans="1:170" s="102" customFormat="1" ht="23.25" customHeight="1" x14ac:dyDescent="0.3">
      <c r="A245" s="101"/>
      <c r="B245" s="595"/>
      <c r="C245" s="1305" t="s">
        <v>18</v>
      </c>
      <c r="D245" s="1306"/>
      <c r="E245" s="1306"/>
      <c r="F245" s="1306"/>
      <c r="G245" s="1306"/>
      <c r="H245" s="1307"/>
      <c r="I245" s="1299"/>
      <c r="J245" s="1300"/>
      <c r="K245" s="1300"/>
      <c r="L245" s="1300"/>
      <c r="M245" s="1300"/>
      <c r="N245" s="1300"/>
      <c r="O245" s="1300"/>
      <c r="P245" s="1301"/>
      <c r="Q245" s="48"/>
      <c r="R245" s="33"/>
      <c r="S245"/>
      <c r="T245"/>
      <c r="U245"/>
      <c r="V245"/>
      <c r="W245"/>
      <c r="X245"/>
      <c r="Y245"/>
      <c r="Z245"/>
      <c r="AA245"/>
      <c r="AB245"/>
      <c r="AC245" s="1139" t="s">
        <v>19</v>
      </c>
      <c r="AD245" s="1140"/>
      <c r="AE245" s="1140"/>
      <c r="AF245" s="1140"/>
      <c r="AG245" s="1140"/>
      <c r="AH245" s="1140"/>
      <c r="AI245" s="1140"/>
      <c r="AJ245" s="1140"/>
      <c r="AK245" s="1140"/>
      <c r="AL245" s="1140"/>
      <c r="AM245" s="1140"/>
      <c r="AN245" s="1140"/>
      <c r="AO245" s="1140"/>
      <c r="AP245" s="1140"/>
      <c r="AQ245" s="1141"/>
      <c r="AR245" s="47"/>
      <c r="AS245" s="946" t="s">
        <v>19</v>
      </c>
      <c r="AT245" s="947"/>
      <c r="AU245" s="947"/>
      <c r="AV245" s="947"/>
      <c r="AW245" s="947"/>
      <c r="AX245" s="947"/>
      <c r="AY245" s="947"/>
      <c r="AZ245" s="947"/>
      <c r="BA245" s="947"/>
      <c r="BB245" s="492"/>
      <c r="BC245" s="492"/>
      <c r="BD245" s="492"/>
      <c r="BE245" s="449"/>
      <c r="BF245" s="492"/>
      <c r="BG245" s="492"/>
      <c r="BH245" s="492"/>
      <c r="BI245" s="492"/>
      <c r="BJ245" s="947" t="s">
        <v>20</v>
      </c>
      <c r="BK245" s="947"/>
      <c r="BL245" s="947"/>
      <c r="BM245" s="947"/>
      <c r="BN245" s="947"/>
      <c r="BO245" s="947"/>
      <c r="BP245" s="947"/>
      <c r="BQ245" s="947"/>
      <c r="BR245" s="947"/>
      <c r="BS245" s="947"/>
      <c r="BT245" s="1133"/>
      <c r="BU245" s="33"/>
      <c r="BV245" s="33"/>
      <c r="BX245" s="103"/>
      <c r="CA245" s="103"/>
      <c r="CB245" s="103"/>
      <c r="CD245" s="596"/>
      <c r="CE245" s="468"/>
      <c r="CG245" s="596"/>
      <c r="CH245"/>
      <c r="CI245" s="112"/>
      <c r="CJ245" s="98"/>
      <c r="CK245" s="98"/>
      <c r="CL245" s="98"/>
      <c r="CM245" s="98"/>
      <c r="CN245" s="99"/>
      <c r="CO245" s="99"/>
      <c r="CP245" s="99"/>
      <c r="CQ245" s="99"/>
      <c r="CR245" s="99"/>
      <c r="CS245" s="99"/>
      <c r="CT245" s="104"/>
      <c r="CU245" s="105"/>
      <c r="CV245" s="309">
        <v>98</v>
      </c>
      <c r="CW245" s="309"/>
      <c r="CX245" s="309"/>
      <c r="CY245" s="309"/>
      <c r="CZ245" s="106"/>
      <c r="DA245" s="106"/>
      <c r="DB245" s="106"/>
      <c r="DC245" s="106"/>
      <c r="DD245" s="106"/>
      <c r="DE245" s="106"/>
      <c r="DF245" s="106"/>
      <c r="DG245" s="107"/>
      <c r="DH245" s="105"/>
      <c r="DI245" s="105"/>
      <c r="DJ245" s="105"/>
      <c r="DK245" s="105"/>
      <c r="DL245" s="105"/>
      <c r="DM245" s="105"/>
      <c r="DN245" s="105"/>
      <c r="DO245" s="105"/>
      <c r="DP245" s="105"/>
      <c r="DQ245" s="105"/>
      <c r="DR245" s="105"/>
      <c r="DS245" s="108"/>
      <c r="DT245" s="105"/>
      <c r="DU245" s="105"/>
      <c r="DV245" s="109"/>
      <c r="DW245" s="468"/>
      <c r="DX245" s="468"/>
      <c r="DY245" s="468"/>
      <c r="DZ245" s="468"/>
      <c r="EA245" s="468"/>
      <c r="EB245" s="468"/>
      <c r="EC245" s="104"/>
    </row>
    <row r="246" spans="1:170" s="468" customFormat="1" ht="14.25" customHeight="1" x14ac:dyDescent="0.3">
      <c r="A246" s="597"/>
      <c r="B246" s="469"/>
      <c r="C246" s="470"/>
      <c r="D246" s="1667">
        <f>+D114</f>
        <v>0.17</v>
      </c>
      <c r="E246" s="1667"/>
      <c r="F246" s="1667"/>
      <c r="G246" s="1667"/>
      <c r="H246" s="471"/>
      <c r="I246" s="1302"/>
      <c r="J246" s="1303"/>
      <c r="K246" s="1303"/>
      <c r="L246" s="1303"/>
      <c r="M246" s="1303"/>
      <c r="N246" s="1303"/>
      <c r="O246" s="1303"/>
      <c r="P246" s="1304"/>
      <c r="Q246" s="464"/>
      <c r="R246" s="593"/>
      <c r="S246"/>
      <c r="T246"/>
      <c r="U246"/>
      <c r="V246"/>
      <c r="W246"/>
      <c r="X246"/>
      <c r="Y246"/>
      <c r="Z246"/>
      <c r="AA246"/>
      <c r="AB246"/>
      <c r="AC246" s="1670" t="s">
        <v>21</v>
      </c>
      <c r="AD246" s="1671"/>
      <c r="AE246" s="1671"/>
      <c r="AF246" s="1671"/>
      <c r="AG246" s="1671"/>
      <c r="AH246" s="1671"/>
      <c r="AI246" s="1672"/>
      <c r="AJ246" s="1137" t="s">
        <v>22</v>
      </c>
      <c r="AK246" s="1137"/>
      <c r="AL246" s="1137"/>
      <c r="AM246" s="1137"/>
      <c r="AN246" s="1137"/>
      <c r="AO246" s="1137"/>
      <c r="AP246" s="1137"/>
      <c r="AQ246" s="1138"/>
      <c r="AR246" s="472"/>
      <c r="AS246" s="1146" t="s">
        <v>21</v>
      </c>
      <c r="AT246" s="1147"/>
      <c r="AU246" s="1147"/>
      <c r="AV246" s="1147"/>
      <c r="AW246" s="1147"/>
      <c r="AX246" s="1147"/>
      <c r="AY246" s="1148"/>
      <c r="AZ246" s="922" t="s">
        <v>22</v>
      </c>
      <c r="BA246" s="923"/>
      <c r="BB246" s="923"/>
      <c r="BC246" s="923"/>
      <c r="BD246" s="923"/>
      <c r="BE246" s="924"/>
      <c r="BF246" s="951" t="s">
        <v>21</v>
      </c>
      <c r="BG246" s="952"/>
      <c r="BH246" s="952"/>
      <c r="BI246" s="952"/>
      <c r="BJ246" s="952"/>
      <c r="BK246" s="952"/>
      <c r="BL246" s="953"/>
      <c r="BM246" s="923" t="s">
        <v>22</v>
      </c>
      <c r="BN246" s="923"/>
      <c r="BO246" s="923"/>
      <c r="BP246" s="923"/>
      <c r="BQ246" s="923"/>
      <c r="BR246" s="923"/>
      <c r="BS246" s="923"/>
      <c r="BT246" s="937"/>
      <c r="BU246" s="593"/>
      <c r="BV246" s="593"/>
      <c r="BW246" s="465"/>
      <c r="BX246" s="465"/>
      <c r="CA246" s="473"/>
      <c r="CB246" s="473"/>
      <c r="CD246" s="32"/>
      <c r="CE246" s="116"/>
      <c r="CG246" s="99"/>
      <c r="CH246"/>
      <c r="CI246" s="112"/>
      <c r="CJ246" s="466"/>
      <c r="CK246" s="466"/>
      <c r="CL246" s="466"/>
      <c r="CM246" s="467"/>
      <c r="CU246" s="109"/>
      <c r="CV246" s="474">
        <v>99</v>
      </c>
      <c r="CW246" s="474"/>
      <c r="CX246" s="474"/>
      <c r="CY246" s="474"/>
      <c r="CZ246" s="107"/>
      <c r="DA246" s="107"/>
      <c r="DB246" s="107"/>
      <c r="DC246" s="107"/>
      <c r="DD246" s="107"/>
      <c r="DE246" s="107"/>
      <c r="DF246" s="107"/>
      <c r="DG246" s="107"/>
      <c r="DH246" s="109"/>
      <c r="DI246" s="109"/>
      <c r="DJ246" s="109"/>
      <c r="DK246" s="109"/>
      <c r="DL246" s="109"/>
      <c r="DM246" s="109"/>
      <c r="DN246" s="109"/>
      <c r="DO246" s="109"/>
      <c r="DP246" s="109"/>
      <c r="DQ246" s="109"/>
      <c r="DR246" s="109"/>
      <c r="DS246" s="107"/>
      <c r="DT246" s="109"/>
      <c r="DU246" s="109"/>
      <c r="DV246" s="109"/>
    </row>
    <row r="247" spans="1:170" s="116" customFormat="1" ht="13.5" customHeight="1" x14ac:dyDescent="0.25">
      <c r="A247" s="134"/>
      <c r="B247" s="124"/>
      <c r="C247" s="1266" t="s">
        <v>23</v>
      </c>
      <c r="D247" s="1267"/>
      <c r="E247" s="1267"/>
      <c r="F247" s="1267"/>
      <c r="G247" s="1267"/>
      <c r="H247" s="1268"/>
      <c r="I247" s="1277" t="s">
        <v>316</v>
      </c>
      <c r="J247" s="1278"/>
      <c r="K247" s="1278"/>
      <c r="L247" s="1278"/>
      <c r="M247" s="1278"/>
      <c r="N247" s="1278"/>
      <c r="O247" s="1278"/>
      <c r="P247" s="1279"/>
      <c r="Q247" s="50"/>
      <c r="R247" s="33"/>
      <c r="S247"/>
      <c r="T247"/>
      <c r="U247"/>
      <c r="V247"/>
      <c r="W247"/>
      <c r="X247"/>
      <c r="Y247"/>
      <c r="Z247"/>
      <c r="AA247"/>
      <c r="AB247"/>
      <c r="AC247" s="1293">
        <f>+S115</f>
        <v>0</v>
      </c>
      <c r="AD247" s="1294"/>
      <c r="AE247" s="1294"/>
      <c r="AF247" s="1294"/>
      <c r="AG247" s="1294"/>
      <c r="AH247" s="1294"/>
      <c r="AI247" s="1295"/>
      <c r="AJ247" s="1155"/>
      <c r="AK247" s="1155"/>
      <c r="AL247" s="1155"/>
      <c r="AM247" s="1155"/>
      <c r="AN247" s="1155"/>
      <c r="AO247" s="1155"/>
      <c r="AP247" s="1155"/>
      <c r="AQ247" s="1156"/>
      <c r="AR247" s="237"/>
      <c r="AS247" s="1239">
        <f>AI115</f>
        <v>0</v>
      </c>
      <c r="AT247" s="1240"/>
      <c r="AU247" s="1240"/>
      <c r="AV247" s="1240"/>
      <c r="AW247" s="1240"/>
      <c r="AX247" s="1240"/>
      <c r="AY247" s="1241"/>
      <c r="AZ247" s="971"/>
      <c r="BA247" s="972"/>
      <c r="BB247" s="972"/>
      <c r="BC247" s="972"/>
      <c r="BD247" s="972"/>
      <c r="BE247" s="973"/>
      <c r="BF247" s="1614">
        <f>+AV115</f>
        <v>0</v>
      </c>
      <c r="BG247" s="1615"/>
      <c r="BH247" s="1615"/>
      <c r="BI247" s="1615"/>
      <c r="BJ247" s="1615"/>
      <c r="BK247" s="1615"/>
      <c r="BL247" s="1616"/>
      <c r="BM247" s="958" t="str">
        <f>IF(AZ247*(1+$D$246)&gt;0,AZ247*(1+$D$246),"")</f>
        <v/>
      </c>
      <c r="BN247" s="958"/>
      <c r="BO247" s="958"/>
      <c r="BP247" s="958"/>
      <c r="BQ247" s="958"/>
      <c r="BR247" s="958"/>
      <c r="BS247" s="958"/>
      <c r="BT247" s="959"/>
      <c r="BU247" s="33"/>
      <c r="BV247" s="33"/>
      <c r="BW247" s="110"/>
      <c r="BX247" s="111"/>
      <c r="CA247" s="113"/>
      <c r="CB247" s="113"/>
      <c r="CD247" s="113"/>
      <c r="CG247"/>
      <c r="CH247"/>
      <c r="CI247" s="112"/>
      <c r="CJ247" s="114"/>
      <c r="CK247" s="114"/>
      <c r="CL247" s="114"/>
      <c r="CM247" s="122"/>
      <c r="CN247" s="115"/>
      <c r="CO247" s="115"/>
      <c r="CP247" s="115"/>
      <c r="CQ247" s="115"/>
      <c r="CR247" s="115"/>
      <c r="CS247" s="115"/>
      <c r="CU247" s="117"/>
      <c r="CV247" s="349" t="e">
        <f>#REF!=IF(DE235=DE238,1,IF(DE235=DE239,1,IF(DE235=DE240,1,IF(DE235=DE241,1,IF(DE235=DE242,1,IF(DE235=DE243,1,0))))))</f>
        <v>#REF!</v>
      </c>
      <c r="CW247" s="345" t="s">
        <v>277</v>
      </c>
      <c r="CX247" s="345"/>
      <c r="CY247" s="345"/>
      <c r="CZ247" s="118"/>
      <c r="DA247" s="118"/>
      <c r="DB247" s="118"/>
      <c r="DC247" s="118"/>
      <c r="DD247" s="118"/>
      <c r="DE247" s="118"/>
      <c r="DF247" s="118"/>
      <c r="DG247" s="119"/>
      <c r="DH247" s="117"/>
      <c r="DI247" s="117"/>
      <c r="DJ247" s="117"/>
      <c r="DK247" s="117"/>
      <c r="DL247" s="117"/>
      <c r="DM247" s="117"/>
      <c r="DN247" s="117"/>
      <c r="DO247" s="117"/>
      <c r="DP247" s="117"/>
      <c r="DQ247" s="117"/>
      <c r="DR247" s="117"/>
      <c r="DS247" s="120"/>
      <c r="DT247" s="117"/>
      <c r="DU247" s="117"/>
      <c r="DV247" s="121"/>
      <c r="DW247" s="115"/>
      <c r="DX247" s="115"/>
      <c r="DY247" s="115"/>
      <c r="DZ247" s="115"/>
      <c r="EA247" s="115"/>
      <c r="EB247" s="115"/>
    </row>
    <row r="248" spans="1:170" s="116" customFormat="1" ht="13.5" customHeight="1" x14ac:dyDescent="0.2">
      <c r="A248" s="134"/>
      <c r="B248" s="124"/>
      <c r="C248" s="422"/>
      <c r="D248" s="423"/>
      <c r="E248" s="423"/>
      <c r="F248" s="423"/>
      <c r="G248" s="423"/>
      <c r="H248" s="424"/>
      <c r="I248" s="1275"/>
      <c r="J248" s="1275"/>
      <c r="K248" s="1275"/>
      <c r="L248" s="1275"/>
      <c r="M248" s="1275"/>
      <c r="N248" s="1275"/>
      <c r="O248" s="1275"/>
      <c r="P248" s="1276"/>
      <c r="Q248" s="51"/>
      <c r="R248" s="33"/>
      <c r="S248"/>
      <c r="T248"/>
      <c r="U248"/>
      <c r="V248"/>
      <c r="W248"/>
      <c r="X248"/>
      <c r="Y248"/>
      <c r="Z248"/>
      <c r="AA248"/>
      <c r="AB248"/>
      <c r="AC248" s="1290"/>
      <c r="AD248" s="1291"/>
      <c r="AE248" s="1291"/>
      <c r="AF248" s="1291"/>
      <c r="AG248" s="1291"/>
      <c r="AH248" s="1291"/>
      <c r="AI248" s="1292"/>
      <c r="AJ248" s="1242"/>
      <c r="AK248" s="1242"/>
      <c r="AL248" s="1242"/>
      <c r="AM248" s="1242"/>
      <c r="AN248" s="1242"/>
      <c r="AO248" s="1242"/>
      <c r="AP248" s="1242"/>
      <c r="AQ248" s="1243"/>
      <c r="AR248" s="237"/>
      <c r="AS248" s="1626" t="str">
        <f>+IF(AI116=0,"",AI116)</f>
        <v/>
      </c>
      <c r="AT248" s="1627"/>
      <c r="AU248" s="1627"/>
      <c r="AV248" s="1627"/>
      <c r="AW248" s="1627"/>
      <c r="AX248" s="1627"/>
      <c r="AY248" s="1628"/>
      <c r="AZ248" s="1244"/>
      <c r="BA248" s="1245"/>
      <c r="BB248" s="1245"/>
      <c r="BC248" s="1245"/>
      <c r="BD248" s="1245"/>
      <c r="BE248" s="1246"/>
      <c r="BF248" s="943">
        <f>+AV116</f>
        <v>0</v>
      </c>
      <c r="BG248" s="944"/>
      <c r="BH248" s="944"/>
      <c r="BI248" s="944"/>
      <c r="BJ248" s="944"/>
      <c r="BK248" s="944"/>
      <c r="BL248" s="945"/>
      <c r="BM248" s="941" t="str">
        <f>IF(AZ248*(1+$D$246)&gt;0,AZ248*(1+$D$246),"")</f>
        <v/>
      </c>
      <c r="BN248" s="941"/>
      <c r="BO248" s="941"/>
      <c r="BP248" s="941"/>
      <c r="BQ248" s="941"/>
      <c r="BR248" s="941"/>
      <c r="BS248" s="941"/>
      <c r="BT248" s="942"/>
      <c r="BU248" s="33"/>
      <c r="BV248" s="33"/>
      <c r="BW248" s="110"/>
      <c r="BX248" s="111"/>
      <c r="CA248" s="113"/>
      <c r="CB248" s="113"/>
      <c r="CH248"/>
      <c r="CI248" s="112"/>
      <c r="CJ248" s="114"/>
      <c r="CK248" s="114"/>
      <c r="CL248" s="114"/>
      <c r="CM248" s="122"/>
      <c r="CN248" s="115"/>
      <c r="CO248" s="115"/>
      <c r="CP248" s="115"/>
      <c r="CQ248" s="115"/>
      <c r="CR248" s="115"/>
      <c r="CS248" s="115"/>
      <c r="CU248" s="117"/>
      <c r="CV248" s="117"/>
      <c r="CW248" s="118"/>
      <c r="CX248" s="118"/>
      <c r="CY248" s="118"/>
      <c r="CZ248" s="118"/>
      <c r="DA248" s="118"/>
      <c r="DB248" s="118"/>
      <c r="DC248" s="118"/>
      <c r="DD248" s="118"/>
      <c r="DE248" s="118"/>
      <c r="DF248" s="118"/>
      <c r="DG248" s="119"/>
      <c r="DH248" s="117"/>
      <c r="DI248" s="117"/>
      <c r="DJ248" s="117"/>
      <c r="DK248" s="117"/>
      <c r="DL248" s="117"/>
      <c r="DM248" s="117"/>
      <c r="DN248" s="117"/>
      <c r="DO248" s="117"/>
      <c r="DP248" s="117"/>
      <c r="DQ248" s="117"/>
      <c r="DR248" s="117"/>
      <c r="DS248" s="120"/>
      <c r="DT248" s="117"/>
      <c r="DU248" s="117"/>
      <c r="DV248" s="121"/>
      <c r="DW248" s="115"/>
      <c r="DX248" s="115"/>
      <c r="DY248" s="115"/>
      <c r="DZ248" s="115"/>
      <c r="EA248" s="115"/>
      <c r="EB248" s="115"/>
    </row>
    <row r="249" spans="1:170" s="116" customFormat="1" ht="13.5" customHeight="1" thickBot="1" x14ac:dyDescent="0.35">
      <c r="A249" s="134"/>
      <c r="B249" s="124"/>
      <c r="C249" s="1661" t="s">
        <v>24</v>
      </c>
      <c r="D249" s="1662"/>
      <c r="E249" s="1662"/>
      <c r="F249" s="1662"/>
      <c r="G249" s="1662"/>
      <c r="H249" s="1663"/>
      <c r="I249" s="1280" t="s">
        <v>283</v>
      </c>
      <c r="J249" s="1281"/>
      <c r="K249" s="1281"/>
      <c r="L249" s="1281"/>
      <c r="M249" s="1281"/>
      <c r="N249" s="1281"/>
      <c r="O249" s="1281"/>
      <c r="P249" s="1282"/>
      <c r="Q249" s="51"/>
      <c r="R249" s="33"/>
      <c r="S249"/>
      <c r="T249"/>
      <c r="U249"/>
      <c r="V249"/>
      <c r="W249"/>
      <c r="X249"/>
      <c r="Y249"/>
      <c r="Z249"/>
      <c r="AA249"/>
      <c r="AB249"/>
      <c r="AC249" s="1236" t="str">
        <f>+IF(S116=0,"",S116)</f>
        <v/>
      </c>
      <c r="AD249" s="1237"/>
      <c r="AE249" s="1237"/>
      <c r="AF249" s="1237"/>
      <c r="AG249" s="1237"/>
      <c r="AH249" s="1237"/>
      <c r="AI249" s="1238"/>
      <c r="AJ249" s="1234"/>
      <c r="AK249" s="1234"/>
      <c r="AL249" s="1234"/>
      <c r="AM249" s="1234"/>
      <c r="AN249" s="1234"/>
      <c r="AO249" s="1234"/>
      <c r="AP249" s="1234"/>
      <c r="AQ249" s="1235"/>
      <c r="AR249" s="238"/>
      <c r="AS249" s="1247">
        <f>+AI117</f>
        <v>0</v>
      </c>
      <c r="AT249" s="1248"/>
      <c r="AU249" s="1248"/>
      <c r="AV249" s="1248"/>
      <c r="AW249" s="1248"/>
      <c r="AX249" s="1248"/>
      <c r="AY249" s="1249"/>
      <c r="AZ249" s="1227"/>
      <c r="BA249" s="956"/>
      <c r="BB249" s="956"/>
      <c r="BC249" s="956"/>
      <c r="BD249" s="956"/>
      <c r="BE249" s="1228"/>
      <c r="BF249" s="955">
        <f>+AV117</f>
        <v>0</v>
      </c>
      <c r="BG249" s="956"/>
      <c r="BH249" s="956"/>
      <c r="BI249" s="956"/>
      <c r="BJ249" s="956"/>
      <c r="BK249" s="956"/>
      <c r="BL249" s="957"/>
      <c r="BM249" s="934" t="str">
        <f>IF(AZ249*(1+$D$246)&gt;0,AZ249*(1+$D$246),"")</f>
        <v/>
      </c>
      <c r="BN249" s="935"/>
      <c r="BO249" s="935"/>
      <c r="BP249" s="935"/>
      <c r="BQ249" s="935"/>
      <c r="BR249" s="935"/>
      <c r="BS249" s="935"/>
      <c r="BT249" s="936"/>
      <c r="BU249" s="188"/>
      <c r="BV249" s="33"/>
      <c r="BW249" s="110"/>
      <c r="BX249" s="111"/>
      <c r="CA249" s="123"/>
      <c r="CB249" s="113"/>
      <c r="CH249"/>
      <c r="CI249" s="112"/>
      <c r="CJ249" s="114"/>
      <c r="CK249" s="114"/>
      <c r="CL249" s="114"/>
      <c r="CM249" s="114"/>
      <c r="CN249" s="115"/>
      <c r="CO249" s="115"/>
      <c r="CP249" s="115"/>
      <c r="CQ249" s="115"/>
      <c r="CR249" s="115"/>
      <c r="CS249" s="115"/>
      <c r="CU249" s="117"/>
      <c r="CV249" s="117"/>
      <c r="CW249" s="118"/>
      <c r="CX249" s="118"/>
      <c r="CY249" s="118"/>
      <c r="CZ249" s="118"/>
      <c r="DA249" s="118"/>
      <c r="DB249" s="118"/>
      <c r="DC249" s="118"/>
      <c r="DD249" s="118"/>
      <c r="DE249" s="118"/>
      <c r="DF249" s="118"/>
      <c r="DG249" s="119"/>
      <c r="DH249" s="117"/>
      <c r="DI249" s="117"/>
      <c r="DJ249" s="117"/>
      <c r="DK249" s="117"/>
      <c r="DL249" s="117"/>
      <c r="DM249" s="117"/>
      <c r="DN249" s="117"/>
      <c r="DO249" s="117"/>
      <c r="DP249" s="117"/>
      <c r="DQ249" s="117"/>
      <c r="DR249" s="117"/>
      <c r="DS249" s="120"/>
      <c r="DT249" s="117"/>
      <c r="DU249" s="117"/>
      <c r="DV249" s="121"/>
      <c r="DW249" s="115"/>
      <c r="DX249" s="115"/>
      <c r="DY249" s="115"/>
      <c r="DZ249" s="115"/>
      <c r="EA249" s="115"/>
      <c r="EB249" s="115"/>
    </row>
    <row r="250" spans="1:170" s="116" customFormat="1" ht="17.25" customHeight="1" thickTop="1" thickBot="1" x14ac:dyDescent="0.35">
      <c r="A250" s="134"/>
      <c r="B250" s="124"/>
      <c r="C250" s="1664" t="s">
        <v>25</v>
      </c>
      <c r="D250" s="1665"/>
      <c r="E250" s="1665"/>
      <c r="F250" s="1665"/>
      <c r="G250" s="1665"/>
      <c r="H250" s="1666"/>
      <c r="I250" s="1186" t="s">
        <v>164</v>
      </c>
      <c r="J250" s="1187"/>
      <c r="K250" s="1187"/>
      <c r="L250" s="1187"/>
      <c r="M250" s="1187"/>
      <c r="N250" s="1187"/>
      <c r="O250" s="1187"/>
      <c r="P250" s="1188"/>
      <c r="Q250" s="52"/>
      <c r="R250" s="33"/>
      <c r="S250"/>
      <c r="T250"/>
      <c r="U250"/>
      <c r="V250"/>
      <c r="W250"/>
      <c r="X250"/>
      <c r="Y250"/>
      <c r="Z250"/>
      <c r="AA250"/>
      <c r="AB250"/>
      <c r="AC250" s="1232">
        <f>+S118</f>
        <v>0</v>
      </c>
      <c r="AD250" s="1135"/>
      <c r="AE250" s="1135"/>
      <c r="AF250" s="1135"/>
      <c r="AG250" s="1135"/>
      <c r="AH250" s="1135"/>
      <c r="AI250" s="1233"/>
      <c r="AJ250" s="1135"/>
      <c r="AK250" s="1135"/>
      <c r="AL250" s="1135"/>
      <c r="AM250" s="1135"/>
      <c r="AN250" s="1135"/>
      <c r="AO250" s="1135"/>
      <c r="AP250" s="1135"/>
      <c r="AQ250" s="1136"/>
      <c r="AR250" s="238"/>
      <c r="AS250" s="1229">
        <f>+ספושניק</f>
        <v>0</v>
      </c>
      <c r="AT250" s="1230"/>
      <c r="AU250" s="1230"/>
      <c r="AV250" s="1230"/>
      <c r="AW250" s="1230"/>
      <c r="AX250" s="1230"/>
      <c r="AY250" s="1231"/>
      <c r="AZ250" s="1142"/>
      <c r="BA250" s="1040"/>
      <c r="BB250" s="1040"/>
      <c r="BC250" s="1040"/>
      <c r="BD250" s="1040"/>
      <c r="BE250" s="1143"/>
      <c r="BF250" s="1368" t="str">
        <f>+AV118</f>
        <v/>
      </c>
      <c r="BG250" s="1369"/>
      <c r="BH250" s="1369"/>
      <c r="BI250" s="1369"/>
      <c r="BJ250" s="1369"/>
      <c r="BK250" s="1369"/>
      <c r="BL250" s="1370"/>
      <c r="BM250" s="1040" t="str">
        <f>IF(AZ250="","",IF(AZ250*(1+$D$246)&gt;0,AZ250*(1+$D$246),""))</f>
        <v/>
      </c>
      <c r="BN250" s="1040"/>
      <c r="BO250" s="1040"/>
      <c r="BP250" s="1040"/>
      <c r="BQ250" s="1040"/>
      <c r="BR250" s="1040"/>
      <c r="BS250" s="1040"/>
      <c r="BT250" s="1041"/>
      <c r="BU250" s="33"/>
      <c r="BV250"/>
      <c r="BW250"/>
      <c r="BX250"/>
      <c r="BY250"/>
      <c r="BZ250"/>
      <c r="CA250"/>
      <c r="CB250"/>
      <c r="CC250"/>
      <c r="CD250"/>
      <c r="CE250"/>
      <c r="CF250"/>
      <c r="CG250"/>
      <c r="CH250"/>
      <c r="CI250" s="112"/>
      <c r="CJ250" s="125"/>
      <c r="CK250" s="125"/>
      <c r="CL250" s="125"/>
      <c r="CM250" s="125"/>
      <c r="CN250" s="111"/>
      <c r="CO250" s="111"/>
      <c r="CP250" s="111"/>
      <c r="CQ250" s="110"/>
      <c r="CR250" s="110"/>
      <c r="CS250" s="110"/>
      <c r="CT250" s="110"/>
      <c r="CU250" s="110"/>
      <c r="CV250" s="110"/>
      <c r="CW250" s="111"/>
      <c r="CX250" s="111"/>
      <c r="CY250" s="111"/>
      <c r="CZ250" s="111"/>
      <c r="DA250" s="111"/>
      <c r="DB250" s="111"/>
      <c r="DC250" s="111"/>
      <c r="DD250" s="110"/>
      <c r="DE250" s="110"/>
      <c r="DF250" s="110"/>
      <c r="DG250" s="110"/>
      <c r="DH250" s="110"/>
      <c r="DI250" s="110"/>
      <c r="DJ250" s="110"/>
      <c r="DK250" s="111"/>
      <c r="DL250" s="111"/>
      <c r="DM250" s="111"/>
      <c r="DN250" s="111"/>
      <c r="DO250" s="111"/>
      <c r="DP250" s="111"/>
      <c r="DQ250" s="111"/>
    </row>
    <row r="251" spans="1:170" s="116" customFormat="1" ht="15" customHeight="1" thickTop="1" thickBot="1" x14ac:dyDescent="0.35">
      <c r="A251" s="134"/>
      <c r="B251" s="124"/>
      <c r="C251" s="1664"/>
      <c r="D251" s="1665"/>
      <c r="E251" s="1665"/>
      <c r="F251" s="1665"/>
      <c r="G251" s="1665"/>
      <c r="H251" s="1666"/>
      <c r="I251" s="1686" t="s">
        <v>317</v>
      </c>
      <c r="J251" s="1687"/>
      <c r="K251" s="1687"/>
      <c r="L251" s="1687"/>
      <c r="M251" s="1687"/>
      <c r="N251" s="1687"/>
      <c r="O251" s="1687"/>
      <c r="P251" s="1688"/>
      <c r="Q251" s="51"/>
      <c r="R251" s="33"/>
      <c r="S251"/>
      <c r="T251"/>
      <c r="U251"/>
      <c r="V251"/>
      <c r="W251"/>
      <c r="X251"/>
      <c r="Y251"/>
      <c r="Z251"/>
      <c r="AA251"/>
      <c r="AB251"/>
      <c r="AC251" s="1224" t="str">
        <f>IF(S119=0,"",S119)</f>
        <v/>
      </c>
      <c r="AD251" s="1225"/>
      <c r="AE251" s="1225"/>
      <c r="AF251" s="1225"/>
      <c r="AG251" s="1225"/>
      <c r="AH251" s="1225"/>
      <c r="AI251" s="1226"/>
      <c r="AJ251" s="1213"/>
      <c r="AK251" s="1213"/>
      <c r="AL251" s="1213"/>
      <c r="AM251" s="1213"/>
      <c r="AN251" s="1213"/>
      <c r="AO251" s="1213"/>
      <c r="AP251" s="1213"/>
      <c r="AQ251" s="1214"/>
      <c r="AR251" s="237"/>
      <c r="AS251" s="1215">
        <f>BW215</f>
        <v>0</v>
      </c>
      <c r="AT251" s="1216"/>
      <c r="AU251" s="1216"/>
      <c r="AV251" s="1216"/>
      <c r="AW251" s="1216"/>
      <c r="AX251" s="1216"/>
      <c r="AY251" s="1217"/>
      <c r="AZ251" s="1215"/>
      <c r="BA251" s="1216"/>
      <c r="BB251" s="1216"/>
      <c r="BC251" s="1216"/>
      <c r="BD251" s="1216"/>
      <c r="BE251" s="1216"/>
      <c r="BF251" s="1373" t="str">
        <f>+AV119</f>
        <v/>
      </c>
      <c r="BG251" s="1374"/>
      <c r="BH251" s="1374"/>
      <c r="BI251" s="1374"/>
      <c r="BJ251" s="1374"/>
      <c r="BK251" s="1374"/>
      <c r="BL251" s="1375"/>
      <c r="BM251" s="1371" t="str">
        <f>IF(AZ251*(1+$D$246)&gt;0,AZ251*(1+$D$246),"")</f>
        <v/>
      </c>
      <c r="BN251" s="1371"/>
      <c r="BO251" s="1371"/>
      <c r="BP251" s="1371"/>
      <c r="BQ251" s="1371"/>
      <c r="BR251" s="1371"/>
      <c r="BS251" s="1371"/>
      <c r="BT251" s="1372"/>
      <c r="BU251" s="188"/>
      <c r="BV251"/>
      <c r="BW251"/>
      <c r="BX251"/>
      <c r="BY251"/>
      <c r="BZ251"/>
      <c r="CA251"/>
      <c r="CB251"/>
      <c r="CC251"/>
      <c r="CD251"/>
      <c r="CE251"/>
      <c r="CF251"/>
      <c r="CG251"/>
      <c r="CH251"/>
      <c r="CI251" s="112"/>
      <c r="CJ251" s="114"/>
      <c r="CK251" s="114"/>
      <c r="CL251" s="114"/>
      <c r="CM251" s="114"/>
      <c r="CN251" s="115"/>
      <c r="CO251" s="115"/>
      <c r="CP251" s="115"/>
      <c r="CQ251" s="115"/>
      <c r="CR251" s="115"/>
      <c r="CS251" s="115"/>
      <c r="CT251" s="126"/>
      <c r="CU251" s="126"/>
      <c r="CV251" s="126"/>
      <c r="CW251" s="126"/>
      <c r="CX251" s="126"/>
      <c r="CY251" s="126"/>
      <c r="CZ251" s="126"/>
      <c r="DA251" s="126"/>
      <c r="DB251" s="126"/>
      <c r="DC251" s="126"/>
      <c r="DD251" s="126"/>
      <c r="DE251" s="126"/>
      <c r="DF251" s="126"/>
      <c r="DG251" s="126"/>
      <c r="DH251" s="126"/>
      <c r="DI251" s="126"/>
      <c r="DJ251" s="126"/>
      <c r="DK251" s="127"/>
      <c r="DL251" s="127"/>
      <c r="DM251" s="127"/>
      <c r="DN251" s="127"/>
      <c r="DO251" s="127"/>
      <c r="DP251" s="127"/>
      <c r="DQ251" s="127"/>
      <c r="DR251" s="127"/>
      <c r="DS251" s="127"/>
      <c r="DT251" s="127"/>
      <c r="DU251" s="127"/>
      <c r="DV251" s="127"/>
      <c r="DW251" s="598"/>
      <c r="DX251" s="598"/>
      <c r="DY251" s="598"/>
      <c r="DZ251" s="598"/>
      <c r="EA251" s="598"/>
      <c r="EB251" s="598"/>
    </row>
    <row r="252" spans="1:170" s="116" customFormat="1" ht="27.75" customHeight="1" x14ac:dyDescent="0.2">
      <c r="A252" s="134"/>
      <c r="C252" s="128"/>
      <c r="D252" s="128"/>
      <c r="E252" s="128"/>
      <c r="F252" s="128"/>
      <c r="G252" s="128"/>
      <c r="H252" s="128"/>
      <c r="I252" s="128"/>
      <c r="J252" s="128"/>
      <c r="K252" s="128"/>
      <c r="L252" s="128"/>
      <c r="M252" s="128"/>
      <c r="N252" s="128"/>
      <c r="O252" s="753"/>
      <c r="P252" s="753"/>
      <c r="Q252" s="754"/>
      <c r="R252" s="755"/>
      <c r="S252" s="132"/>
      <c r="T252" s="132"/>
      <c r="U252" s="132"/>
      <c r="V252" s="132"/>
      <c r="W252" s="132"/>
      <c r="X252" s="132"/>
      <c r="Y252" s="132"/>
      <c r="Z252" s="132"/>
      <c r="AA252" s="132"/>
      <c r="AB252" s="132"/>
      <c r="AC252" s="261"/>
      <c r="AD252" s="261"/>
      <c r="AE252" s="261"/>
      <c r="AF252" s="261"/>
      <c r="AG252" s="261"/>
      <c r="AH252" s="261"/>
      <c r="AI252" s="261"/>
      <c r="AJ252" s="261"/>
      <c r="AK252" s="130"/>
      <c r="AL252" s="133"/>
      <c r="AM252" s="133"/>
      <c r="AN252" s="133"/>
      <c r="AO252" s="133"/>
      <c r="AP252" s="133"/>
      <c r="AQ252" s="133"/>
      <c r="AR252" s="133"/>
      <c r="AS252" s="131"/>
      <c r="AT252" s="131"/>
      <c r="AU252" s="131"/>
      <c r="AV252" s="131"/>
      <c r="AW252" s="131"/>
      <c r="AX252" s="131"/>
      <c r="AY252" s="548"/>
      <c r="AZ252" s="131"/>
      <c r="BA252" s="132"/>
      <c r="BB252" s="259"/>
      <c r="BC252" s="259"/>
      <c r="BD252" s="259"/>
      <c r="BE252" s="259"/>
      <c r="BF252" s="259"/>
      <c r="BG252" s="259"/>
      <c r="BH252" s="259"/>
      <c r="BI252" s="259"/>
      <c r="BJ252" s="259"/>
      <c r="BK252" s="259"/>
      <c r="BL252" s="259"/>
      <c r="BM252" s="259"/>
      <c r="BN252" s="259"/>
      <c r="BO252" s="260"/>
      <c r="BP252" s="260"/>
      <c r="BQ252" s="260"/>
      <c r="BR252" s="260"/>
      <c r="BS252" s="260"/>
      <c r="BT252" s="260"/>
      <c r="BU252"/>
      <c r="BV252"/>
      <c r="BW252"/>
      <c r="BX252"/>
      <c r="BY252"/>
      <c r="BZ252"/>
      <c r="CA252"/>
      <c r="CB252"/>
      <c r="CC252"/>
      <c r="CD252" s="33"/>
      <c r="CE252" s="33"/>
      <c r="CF252" s="110"/>
      <c r="CG252" s="111"/>
      <c r="CI252" s="112"/>
      <c r="CJ252" s="123"/>
      <c r="CK252" s="113"/>
      <c r="CL252" s="113"/>
      <c r="CM252" s="113"/>
      <c r="CN252" s="113"/>
      <c r="CO252" s="113"/>
      <c r="CP252" s="113"/>
      <c r="CQ252" s="111"/>
      <c r="CR252" s="111"/>
      <c r="CS252" s="111"/>
      <c r="CT252" s="111"/>
      <c r="CU252" s="111"/>
      <c r="CV252" s="111"/>
      <c r="CW252" s="111"/>
      <c r="CX252" s="111"/>
      <c r="CY252" s="111"/>
      <c r="CZ252" s="110"/>
      <c r="DA252" s="110"/>
      <c r="DB252" s="110"/>
      <c r="DC252" s="110"/>
      <c r="DD252" s="110"/>
      <c r="DE252" s="110"/>
      <c r="DF252" s="111"/>
      <c r="DG252" s="111"/>
      <c r="DH252" s="111"/>
      <c r="DI252" s="111"/>
      <c r="DJ252" s="111"/>
      <c r="DK252" s="111"/>
      <c r="DL252" s="111"/>
      <c r="DM252" s="110"/>
      <c r="DN252" s="110"/>
      <c r="DO252" s="110"/>
      <c r="DP252" s="110"/>
      <c r="DQ252" s="110"/>
      <c r="DR252" s="110"/>
      <c r="DS252" s="110"/>
      <c r="DT252" s="111"/>
      <c r="DU252" s="111"/>
      <c r="DV252" s="111"/>
      <c r="DW252" s="111"/>
      <c r="DX252" s="111"/>
      <c r="DY252" s="111"/>
      <c r="DZ252" s="111"/>
    </row>
    <row r="253" spans="1:170" s="116" customFormat="1" ht="14.25" customHeight="1" x14ac:dyDescent="0.2">
      <c r="A253" s="134"/>
      <c r="C253" s="1640" t="s">
        <v>30</v>
      </c>
      <c r="D253" s="1641"/>
      <c r="E253" s="1641"/>
      <c r="F253" s="1641"/>
      <c r="G253" s="1641"/>
      <c r="H253" s="1641"/>
      <c r="I253" s="1641"/>
      <c r="J253" s="1641"/>
      <c r="K253" s="1641"/>
      <c r="L253" s="1641"/>
      <c r="M253" s="1642"/>
      <c r="N253" s="128"/>
      <c r="O253" s="1640" t="s">
        <v>49</v>
      </c>
      <c r="P253" s="1641"/>
      <c r="Q253" s="1641"/>
      <c r="R253" s="1641"/>
      <c r="S253" s="1641"/>
      <c r="T253" s="1641"/>
      <c r="U253" s="1641"/>
      <c r="V253" s="1641"/>
      <c r="W253" s="1641"/>
      <c r="X253" s="1641"/>
      <c r="Y253" s="1641"/>
      <c r="Z253" s="1641"/>
      <c r="AA253" s="1641"/>
      <c r="AB253" s="1642"/>
      <c r="AC253" s="261"/>
      <c r="AD253" s="261"/>
      <c r="AE253" s="261"/>
      <c r="AF253" s="261"/>
      <c r="AG253" s="261"/>
      <c r="AH253" s="261"/>
      <c r="AI253" s="261"/>
      <c r="AJ253" s="261"/>
      <c r="AK253" s="130"/>
      <c r="AL253" s="133"/>
      <c r="AM253" s="133"/>
      <c r="AN253" s="133"/>
      <c r="AO253" s="133"/>
      <c r="AP253" s="133"/>
      <c r="AQ253" s="133"/>
      <c r="AR253" s="133"/>
      <c r="AS253" s="131"/>
      <c r="AT253" s="131"/>
      <c r="AU253" s="131"/>
      <c r="AV253" s="131"/>
      <c r="AW253" s="131"/>
      <c r="AX253" s="131"/>
      <c r="AY253" s="548"/>
      <c r="AZ253" s="131"/>
      <c r="BA253" s="132"/>
      <c r="BB253" s="133"/>
      <c r="BC253" s="133"/>
      <c r="BD253" s="133"/>
      <c r="BE253" s="133"/>
      <c r="BF253" s="133"/>
      <c r="BG253" s="133"/>
      <c r="BH253" s="133"/>
      <c r="BI253" s="133"/>
      <c r="BJ253" s="133"/>
      <c r="BK253" s="133"/>
      <c r="BL253" s="133"/>
      <c r="BM253" s="133"/>
      <c r="BN253" s="133"/>
      <c r="BO253" s="130"/>
      <c r="BP253" s="130"/>
      <c r="BQ253" s="130"/>
      <c r="BR253" s="130"/>
      <c r="BS253" s="130"/>
      <c r="BT253" s="130"/>
      <c r="BU253" s="130"/>
      <c r="BV253" s="130"/>
      <c r="BW253" s="130"/>
      <c r="BX253" s="130"/>
      <c r="BY253" s="130"/>
      <c r="BZ253" s="130"/>
      <c r="CA253" s="130"/>
      <c r="CB253" s="130"/>
      <c r="CC253" s="130"/>
      <c r="CD253" s="33"/>
      <c r="CE253" s="33"/>
      <c r="CF253" s="110"/>
      <c r="CG253" s="111"/>
      <c r="CI253" s="112"/>
      <c r="CJ253" s="123"/>
      <c r="CK253" s="113"/>
      <c r="CL253" s="113"/>
      <c r="CM253" s="113"/>
      <c r="CN253" s="113"/>
      <c r="CO253" s="113"/>
      <c r="CP253" s="113"/>
      <c r="CQ253" s="111"/>
      <c r="CR253" s="111"/>
      <c r="CS253" s="111"/>
      <c r="CT253" s="111"/>
      <c r="CU253" s="111"/>
      <c r="CV253" s="111"/>
      <c r="CW253" s="111"/>
      <c r="CX253" s="111"/>
      <c r="CY253" s="111"/>
      <c r="CZ253" s="110"/>
      <c r="DA253" s="110"/>
      <c r="DB253" s="110"/>
      <c r="DC253" s="110"/>
      <c r="DD253" s="110"/>
      <c r="DE253" s="110"/>
      <c r="DF253" s="111"/>
      <c r="DG253" s="111"/>
      <c r="DH253" s="111"/>
      <c r="DI253" s="111"/>
      <c r="DJ253" s="111"/>
      <c r="DK253" s="111"/>
      <c r="DL253" s="111"/>
      <c r="DM253" s="110"/>
      <c r="DN253" s="110"/>
      <c r="DO253" s="110"/>
      <c r="DP253" s="110"/>
      <c r="DQ253" s="110"/>
      <c r="DR253" s="110"/>
      <c r="DS253" s="110"/>
      <c r="DT253" s="111"/>
      <c r="DU253" s="111"/>
      <c r="DV253" s="111"/>
      <c r="DW253" s="111"/>
      <c r="DX253" s="111"/>
      <c r="DY253" s="111"/>
      <c r="DZ253" s="111"/>
    </row>
    <row r="254" spans="1:170" s="116" customFormat="1" ht="13.5" customHeight="1" x14ac:dyDescent="0.2">
      <c r="A254" s="134"/>
      <c r="C254" s="1643"/>
      <c r="D254" s="1644"/>
      <c r="E254" s="1644"/>
      <c r="F254" s="1644"/>
      <c r="G254" s="1644"/>
      <c r="H254" s="1644"/>
      <c r="I254" s="1644"/>
      <c r="J254" s="1644"/>
      <c r="K254" s="1644"/>
      <c r="L254" s="1644"/>
      <c r="M254" s="1645"/>
      <c r="N254" s="434"/>
      <c r="O254" s="1643"/>
      <c r="P254" s="1644"/>
      <c r="Q254" s="1644"/>
      <c r="R254" s="1644"/>
      <c r="S254" s="1644"/>
      <c r="T254" s="1644"/>
      <c r="U254" s="1644"/>
      <c r="V254" s="1644"/>
      <c r="W254" s="1644"/>
      <c r="X254" s="1644"/>
      <c r="Y254" s="1644"/>
      <c r="Z254" s="1644"/>
      <c r="AA254" s="1644"/>
      <c r="AB254" s="1645"/>
      <c r="AC254" s="434"/>
      <c r="AD254" s="1668"/>
      <c r="AE254" s="1668"/>
      <c r="AF254" s="1668"/>
      <c r="AG254" s="1668"/>
      <c r="AH254" s="1668"/>
      <c r="AI254" s="1668"/>
      <c r="AJ254" s="1668"/>
      <c r="AK254" s="1669"/>
      <c r="AL254" s="1678" t="s">
        <v>26</v>
      </c>
      <c r="AM254" s="1678"/>
      <c r="AN254" s="1678"/>
      <c r="AO254" s="1678"/>
      <c r="AP254" s="1678"/>
      <c r="AQ254" s="1678"/>
      <c r="AR254" s="1678"/>
      <c r="AS254" s="1678"/>
      <c r="AT254" s="1678"/>
      <c r="AU254" s="1211" t="s">
        <v>27</v>
      </c>
      <c r="AV254" s="1211"/>
      <c r="AW254" s="1211"/>
      <c r="AX254" s="1211"/>
      <c r="AY254" s="1211"/>
      <c r="AZ254" s="1211"/>
      <c r="BA254" s="1211"/>
      <c r="BB254" s="1211"/>
      <c r="BC254" s="1205" t="s">
        <v>28</v>
      </c>
      <c r="BD254" s="1206"/>
      <c r="BE254" s="1206"/>
      <c r="BF254" s="1206"/>
      <c r="BG254" s="1206"/>
      <c r="BH254" s="1206"/>
      <c r="BI254" s="1207"/>
      <c r="BJ254" s="1149" t="s">
        <v>29</v>
      </c>
      <c r="BK254" s="1150"/>
      <c r="BL254" s="1150"/>
      <c r="BM254" s="1150"/>
      <c r="BN254" s="1150"/>
      <c r="BO254" s="1150"/>
      <c r="BP254" s="1150"/>
      <c r="BQ254" s="1150"/>
      <c r="BR254" s="1150"/>
      <c r="BS254" s="1150"/>
      <c r="BT254" s="1150"/>
      <c r="BU254" s="1150"/>
      <c r="BV254" s="1150"/>
      <c r="BW254" s="1151"/>
      <c r="BX254" s="1144" t="s">
        <v>1</v>
      </c>
      <c r="BY254" s="1144"/>
      <c r="BZ254" s="1144"/>
      <c r="CA254" s="1144"/>
      <c r="CB254" s="1144"/>
      <c r="CC254" s="1144"/>
      <c r="CE254" s="426"/>
      <c r="CF254" s="425"/>
      <c r="CG254" s="138"/>
      <c r="CI254" s="135"/>
      <c r="CJ254" s="136"/>
      <c r="CK254" s="136"/>
      <c r="CL254" s="136"/>
      <c r="CM254" s="136"/>
      <c r="CN254" s="136"/>
      <c r="CO254" s="136"/>
      <c r="CP254" s="136"/>
      <c r="CQ254" s="137"/>
      <c r="CR254" s="137"/>
      <c r="CS254" s="137"/>
      <c r="CT254" s="137"/>
      <c r="CU254" s="137"/>
      <c r="CV254" s="137"/>
      <c r="CW254" s="138"/>
      <c r="CX254" s="138"/>
      <c r="CY254" s="138"/>
      <c r="CZ254" s="139"/>
      <c r="DA254" s="139"/>
      <c r="DB254" s="139"/>
      <c r="DC254" s="139"/>
      <c r="DD254" s="139"/>
      <c r="DE254" s="139"/>
      <c r="DF254" s="138"/>
      <c r="DG254" s="138"/>
      <c r="DH254" s="138"/>
      <c r="DI254" s="138"/>
      <c r="DJ254" s="138"/>
      <c r="DK254" s="138"/>
      <c r="DL254" s="138"/>
      <c r="DM254" s="139"/>
      <c r="DN254" s="139"/>
      <c r="DO254" s="139"/>
      <c r="DP254" s="139"/>
      <c r="DQ254" s="139"/>
      <c r="DR254" s="139"/>
      <c r="DS254" s="139"/>
      <c r="DT254" s="138"/>
      <c r="DU254" s="138"/>
      <c r="DV254" s="138"/>
      <c r="DW254" s="138"/>
      <c r="DX254" s="138"/>
      <c r="DY254" s="138"/>
      <c r="DZ254" s="138"/>
    </row>
    <row r="255" spans="1:170" s="146" customFormat="1" ht="9.75" customHeight="1" x14ac:dyDescent="0.2">
      <c r="A255" s="140"/>
      <c r="B255" s="188"/>
      <c r="C255" s="1643"/>
      <c r="D255" s="1644"/>
      <c r="E255" s="1644"/>
      <c r="F255" s="1644"/>
      <c r="G255" s="1644"/>
      <c r="H255" s="1644"/>
      <c r="I255" s="1644"/>
      <c r="J255" s="1644"/>
      <c r="K255" s="1644"/>
      <c r="L255" s="1644"/>
      <c r="M255" s="1645"/>
      <c r="N255" s="33"/>
      <c r="O255" s="1643"/>
      <c r="P255" s="1644"/>
      <c r="Q255" s="1644"/>
      <c r="R255" s="1644"/>
      <c r="S255" s="1644"/>
      <c r="T255" s="1644"/>
      <c r="U255" s="1644"/>
      <c r="V255" s="1644"/>
      <c r="W255" s="1644"/>
      <c r="X255" s="1644"/>
      <c r="Y255" s="1644"/>
      <c r="Z255" s="1644"/>
      <c r="AA255" s="1644"/>
      <c r="AB255" s="1645"/>
      <c r="AC255" s="427"/>
      <c r="AD255" s="1649"/>
      <c r="AE255" s="1649"/>
      <c r="AF255" s="1649"/>
      <c r="AG255" s="1649"/>
      <c r="AH255" s="1649"/>
      <c r="AI255" s="1649"/>
      <c r="AJ255" s="1649"/>
      <c r="AK255" s="1650"/>
      <c r="AL255" s="1679"/>
      <c r="AM255" s="1679"/>
      <c r="AN255" s="1679"/>
      <c r="AO255" s="1679"/>
      <c r="AP255" s="1679"/>
      <c r="AQ255" s="1679"/>
      <c r="AR255" s="1679"/>
      <c r="AS255" s="1679"/>
      <c r="AT255" s="1679"/>
      <c r="AU255" s="1212"/>
      <c r="AV255" s="1212"/>
      <c r="AW255" s="1212"/>
      <c r="AX255" s="1212"/>
      <c r="AY255" s="1212"/>
      <c r="AZ255" s="1212"/>
      <c r="BA255" s="1212"/>
      <c r="BB255" s="1212"/>
      <c r="BC255" s="1208"/>
      <c r="BD255" s="1209"/>
      <c r="BE255" s="1209"/>
      <c r="BF255" s="1209"/>
      <c r="BG255" s="1209"/>
      <c r="BH255" s="1209"/>
      <c r="BI255" s="1210"/>
      <c r="BJ255" s="1152"/>
      <c r="BK255" s="1153"/>
      <c r="BL255" s="1153"/>
      <c r="BM255" s="1153"/>
      <c r="BN255" s="1153"/>
      <c r="BO255" s="1153"/>
      <c r="BP255" s="1153"/>
      <c r="BQ255" s="1153"/>
      <c r="BR255" s="1153"/>
      <c r="BS255" s="1153"/>
      <c r="BT255" s="1153"/>
      <c r="BU255" s="1153"/>
      <c r="BV255" s="1153"/>
      <c r="BW255" s="1154"/>
      <c r="BX255" s="1145"/>
      <c r="BY255" s="1145"/>
      <c r="BZ255" s="1145"/>
      <c r="CA255" s="1145"/>
      <c r="CB255" s="1145"/>
      <c r="CC255" s="1145"/>
      <c r="CD255" s="33"/>
      <c r="CE255" s="33"/>
      <c r="CF255" s="428"/>
      <c r="CG255" s="144"/>
      <c r="CI255" s="141"/>
      <c r="CJ255" s="142"/>
      <c r="CK255" s="142"/>
      <c r="CL255" s="142"/>
      <c r="CM255" s="142"/>
      <c r="CN255" s="142"/>
      <c r="CO255" s="142"/>
      <c r="CP255" s="142"/>
      <c r="CQ255" s="143"/>
      <c r="CR255" s="143"/>
      <c r="CS255" s="143"/>
      <c r="CT255" s="143"/>
      <c r="CU255" s="143"/>
      <c r="CV255" s="143"/>
      <c r="CW255" s="144"/>
      <c r="CX255" s="144"/>
      <c r="CY255" s="144"/>
      <c r="CZ255" s="145"/>
      <c r="DA255" s="145"/>
      <c r="DB255" s="145"/>
      <c r="DC255" s="145"/>
      <c r="DD255" s="145"/>
      <c r="DE255" s="145"/>
      <c r="DF255" s="144"/>
      <c r="DG255" s="144"/>
      <c r="DH255" s="144"/>
      <c r="DI255" s="144"/>
      <c r="DJ255" s="144"/>
      <c r="DK255" s="144"/>
      <c r="DL255" s="144"/>
      <c r="DM255" s="145"/>
      <c r="DN255" s="145"/>
      <c r="DO255" s="145"/>
      <c r="DP255" s="145"/>
      <c r="DQ255" s="145"/>
      <c r="DR255" s="145"/>
      <c r="DS255" s="145"/>
      <c r="DT255" s="144"/>
      <c r="DU255" s="144"/>
      <c r="DV255" s="144"/>
      <c r="DW255" s="144"/>
      <c r="DX255" s="144"/>
      <c r="DY255" s="144"/>
      <c r="DZ255" s="144"/>
    </row>
    <row r="256" spans="1:170" s="104" customFormat="1" ht="15" x14ac:dyDescent="0.2">
      <c r="A256" s="594"/>
      <c r="B256" s="188"/>
      <c r="C256" s="1643"/>
      <c r="D256" s="1644"/>
      <c r="E256" s="1644"/>
      <c r="F256" s="1644"/>
      <c r="G256" s="1644"/>
      <c r="H256" s="1644"/>
      <c r="I256" s="1644"/>
      <c r="J256" s="1644"/>
      <c r="K256" s="1644"/>
      <c r="L256" s="1644"/>
      <c r="M256" s="1645"/>
      <c r="N256" s="429"/>
      <c r="O256" s="1643"/>
      <c r="P256" s="1644"/>
      <c r="Q256" s="1644"/>
      <c r="R256" s="1644"/>
      <c r="S256" s="1644"/>
      <c r="T256" s="1644"/>
      <c r="U256" s="1644"/>
      <c r="V256" s="1644"/>
      <c r="W256" s="1644"/>
      <c r="X256" s="1644"/>
      <c r="Y256" s="1644"/>
      <c r="Z256" s="1644"/>
      <c r="AA256" s="1644"/>
      <c r="AB256" s="1645"/>
      <c r="AC256" s="188"/>
      <c r="AD256" s="1676" t="s">
        <v>40</v>
      </c>
      <c r="AE256" s="1677"/>
      <c r="AF256" s="1677"/>
      <c r="AG256" s="1677"/>
      <c r="AH256" s="1677"/>
      <c r="AI256" s="1677"/>
      <c r="AJ256" s="1677"/>
      <c r="AK256" s="1677"/>
      <c r="AL256" s="1659"/>
      <c r="AM256" s="1659"/>
      <c r="AN256" s="1659"/>
      <c r="AO256" s="1659"/>
      <c r="AP256" s="1659"/>
      <c r="AQ256" s="1659"/>
      <c r="AR256" s="1659"/>
      <c r="AS256" s="1659"/>
      <c r="AT256" s="1659"/>
      <c r="AU256" s="1690"/>
      <c r="AV256" s="1690"/>
      <c r="AW256" s="1690"/>
      <c r="AX256" s="1690"/>
      <c r="AY256" s="1690"/>
      <c r="AZ256" s="1690"/>
      <c r="BA256" s="1690"/>
      <c r="BB256" s="1690"/>
      <c r="BC256" s="1691"/>
      <c r="BD256" s="1691"/>
      <c r="BE256" s="1691"/>
      <c r="BF256" s="1691"/>
      <c r="BG256" s="1691"/>
      <c r="BH256" s="1691"/>
      <c r="BI256" s="1691"/>
      <c r="BJ256" s="1660"/>
      <c r="BK256" s="1660"/>
      <c r="BL256" s="1660"/>
      <c r="BM256" s="1660"/>
      <c r="BN256" s="1660"/>
      <c r="BO256" s="1660"/>
      <c r="BP256" s="1660"/>
      <c r="BQ256" s="1660"/>
      <c r="BR256" s="1660"/>
      <c r="BS256" s="1660"/>
      <c r="BT256" s="1660"/>
      <c r="BU256" s="1660"/>
      <c r="BV256" s="1660"/>
      <c r="BW256" s="1660"/>
      <c r="BX256" s="1689"/>
      <c r="BY256" s="1689"/>
      <c r="BZ256" s="1689"/>
      <c r="CA256" s="1689"/>
      <c r="CB256" s="1689"/>
      <c r="CC256" s="1689"/>
      <c r="CD256" s="188"/>
      <c r="CE256" s="33"/>
      <c r="CF256" s="430"/>
      <c r="CG256" s="431"/>
      <c r="CI256" s="594"/>
      <c r="CJ256" s="148"/>
      <c r="CK256" s="148"/>
      <c r="CL256" s="148"/>
      <c r="CM256" s="148"/>
      <c r="CN256" s="148"/>
      <c r="CO256" s="148"/>
      <c r="CP256" s="148"/>
      <c r="CQ256" s="148"/>
      <c r="CR256" s="148"/>
      <c r="CS256" s="148"/>
      <c r="CT256" s="148"/>
      <c r="CU256" s="148"/>
      <c r="CV256" s="148"/>
    </row>
    <row r="257" spans="1:119" s="104" customFormat="1" ht="12.75" customHeight="1" x14ac:dyDescent="0.2">
      <c r="A257" s="594"/>
      <c r="B257" s="188"/>
      <c r="C257" s="1643"/>
      <c r="D257" s="1644"/>
      <c r="E257" s="1644"/>
      <c r="F257" s="1644"/>
      <c r="G257" s="1644"/>
      <c r="H257" s="1644"/>
      <c r="I257" s="1644"/>
      <c r="J257" s="1644"/>
      <c r="K257" s="1644"/>
      <c r="L257" s="1644"/>
      <c r="M257" s="1645"/>
      <c r="N257" s="188"/>
      <c r="O257" s="1643"/>
      <c r="P257" s="1644"/>
      <c r="Q257" s="1644"/>
      <c r="R257" s="1644"/>
      <c r="S257" s="1644"/>
      <c r="T257" s="1644"/>
      <c r="U257" s="1644"/>
      <c r="V257" s="1644"/>
      <c r="W257" s="1644"/>
      <c r="X257" s="1644"/>
      <c r="Y257" s="1644"/>
      <c r="Z257" s="1644"/>
      <c r="AA257" s="1644"/>
      <c r="AB257" s="1645"/>
      <c r="AC257" s="33"/>
      <c r="AD257" s="1657"/>
      <c r="AE257" s="1658"/>
      <c r="AF257" s="1658"/>
      <c r="AG257" s="1658"/>
      <c r="AH257" s="1658"/>
      <c r="AI257" s="1658"/>
      <c r="AJ257" s="1658"/>
      <c r="AK257" s="1658"/>
      <c r="AL257" s="1659"/>
      <c r="AM257" s="1659"/>
      <c r="AN257" s="1659"/>
      <c r="AO257" s="1659"/>
      <c r="AP257" s="1659"/>
      <c r="AQ257" s="1659"/>
      <c r="AR257" s="1659"/>
      <c r="AS257" s="1659"/>
      <c r="AT257" s="1659"/>
      <c r="AU257" s="1690"/>
      <c r="AV257" s="1690"/>
      <c r="AW257" s="1690"/>
      <c r="AX257" s="1690"/>
      <c r="AY257" s="1690"/>
      <c r="AZ257" s="1690"/>
      <c r="BA257" s="1690"/>
      <c r="BB257" s="1690"/>
      <c r="BC257" s="1691"/>
      <c r="BD257" s="1691"/>
      <c r="BE257" s="1691"/>
      <c r="BF257" s="1691"/>
      <c r="BG257" s="1691"/>
      <c r="BH257" s="1691"/>
      <c r="BI257" s="1691"/>
      <c r="BJ257" s="1660"/>
      <c r="BK257" s="1660"/>
      <c r="BL257" s="1660"/>
      <c r="BM257" s="1660"/>
      <c r="BN257" s="1660"/>
      <c r="BO257" s="1660"/>
      <c r="BP257" s="1660"/>
      <c r="BQ257" s="1660"/>
      <c r="BR257" s="1660"/>
      <c r="BS257" s="1660"/>
      <c r="BT257" s="1660"/>
      <c r="BU257" s="1660"/>
      <c r="BV257" s="1660"/>
      <c r="BW257" s="1660"/>
      <c r="BX257" s="1689"/>
      <c r="BY257" s="1689"/>
      <c r="BZ257" s="1689"/>
      <c r="CA257" s="1689"/>
      <c r="CB257" s="1689"/>
      <c r="CC257" s="1689"/>
      <c r="CD257" s="188"/>
      <c r="CE257" s="33"/>
      <c r="CF257" s="99"/>
      <c r="CG257" s="599"/>
      <c r="CI257" s="594"/>
      <c r="CJ257" s="148"/>
      <c r="CK257" s="148"/>
      <c r="CL257" s="148"/>
      <c r="CM257" s="148"/>
      <c r="CN257" s="148"/>
      <c r="CO257" s="148"/>
      <c r="CP257" s="148"/>
      <c r="CQ257" s="148"/>
      <c r="CR257" s="148"/>
      <c r="CS257" s="148"/>
      <c r="CT257" s="148"/>
      <c r="CU257" s="148"/>
      <c r="CV257" s="148"/>
    </row>
    <row r="258" spans="1:119" s="104" customFormat="1" ht="15" x14ac:dyDescent="0.2">
      <c r="A258" s="594"/>
      <c r="B258" s="188"/>
      <c r="C258" s="1646"/>
      <c r="D258" s="1647"/>
      <c r="E258" s="1647"/>
      <c r="F258" s="1647"/>
      <c r="G258" s="1647"/>
      <c r="H258" s="1647"/>
      <c r="I258" s="1647"/>
      <c r="J258" s="1647"/>
      <c r="K258" s="1647"/>
      <c r="L258" s="1647"/>
      <c r="M258" s="1648"/>
      <c r="N258" s="188"/>
      <c r="O258" s="1646"/>
      <c r="P258" s="1647"/>
      <c r="Q258" s="1647"/>
      <c r="R258" s="1647"/>
      <c r="S258" s="1647"/>
      <c r="T258" s="1647"/>
      <c r="U258" s="1647"/>
      <c r="V258" s="1647"/>
      <c r="W258" s="1647"/>
      <c r="X258" s="1647"/>
      <c r="Y258" s="1647"/>
      <c r="Z258" s="1647"/>
      <c r="AA258" s="1647"/>
      <c r="AB258" s="1648"/>
      <c r="AC258" s="33"/>
      <c r="AD258" s="1655" t="s">
        <v>43</v>
      </c>
      <c r="AE258" s="1656"/>
      <c r="AF258" s="1656"/>
      <c r="AG258" s="1656"/>
      <c r="AH258" s="1656"/>
      <c r="AI258" s="1656"/>
      <c r="AJ258" s="1656"/>
      <c r="AK258" s="1656"/>
      <c r="AL258" s="1659"/>
      <c r="AM258" s="1659"/>
      <c r="AN258" s="1659"/>
      <c r="AO258" s="1659"/>
      <c r="AP258" s="1659"/>
      <c r="AQ258" s="1659"/>
      <c r="AR258" s="1659"/>
      <c r="AS258" s="1659"/>
      <c r="AT258" s="1659"/>
      <c r="AU258" s="1690"/>
      <c r="AV258" s="1690"/>
      <c r="AW258" s="1690"/>
      <c r="AX258" s="1690"/>
      <c r="AY258" s="1690"/>
      <c r="AZ258" s="1690"/>
      <c r="BA258" s="1690"/>
      <c r="BB258" s="1690"/>
      <c r="BC258" s="1691"/>
      <c r="BD258" s="1691"/>
      <c r="BE258" s="1691"/>
      <c r="BF258" s="1691"/>
      <c r="BG258" s="1691"/>
      <c r="BH258" s="1691"/>
      <c r="BI258" s="1691"/>
      <c r="BJ258" s="1660"/>
      <c r="BK258" s="1660"/>
      <c r="BL258" s="1660"/>
      <c r="BM258" s="1660"/>
      <c r="BN258" s="1660"/>
      <c r="BO258" s="1660"/>
      <c r="BP258" s="1660"/>
      <c r="BQ258" s="1660"/>
      <c r="BR258" s="1660"/>
      <c r="BS258" s="1660"/>
      <c r="BT258" s="1660"/>
      <c r="BU258" s="1660"/>
      <c r="BV258" s="1660"/>
      <c r="BW258" s="1660"/>
      <c r="BX258" s="1689"/>
      <c r="BY258" s="1689"/>
      <c r="BZ258" s="1689"/>
      <c r="CA258" s="1689"/>
      <c r="CB258" s="1689"/>
      <c r="CC258" s="1689"/>
      <c r="CD258" s="188"/>
      <c r="CE258" s="33"/>
      <c r="CF258" s="109"/>
      <c r="CG258" s="599"/>
      <c r="CI258" s="594"/>
      <c r="CJ258" s="148"/>
      <c r="CK258" s="148"/>
      <c r="CL258" s="148"/>
      <c r="CM258" s="148"/>
      <c r="CN258" s="148"/>
      <c r="CO258" s="148"/>
      <c r="CP258" s="148"/>
      <c r="CQ258" s="148"/>
      <c r="CR258" s="148"/>
      <c r="CS258" s="148"/>
      <c r="CT258" s="148"/>
      <c r="CU258" s="148"/>
      <c r="CV258" s="148"/>
    </row>
    <row r="259" spans="1:119" s="104" customFormat="1" ht="15" x14ac:dyDescent="0.2">
      <c r="A259" s="594"/>
      <c r="B259" s="188"/>
      <c r="N259" s="188"/>
      <c r="AC259" s="33"/>
      <c r="AD259" s="1657"/>
      <c r="AE259" s="1658"/>
      <c r="AF259" s="1658"/>
      <c r="AG259" s="1658"/>
      <c r="AH259" s="1658"/>
      <c r="AI259" s="1658"/>
      <c r="AJ259" s="1658"/>
      <c r="AK259" s="1658"/>
      <c r="AL259" s="1659"/>
      <c r="AM259" s="1659"/>
      <c r="AN259" s="1659"/>
      <c r="AO259" s="1659"/>
      <c r="AP259" s="1659"/>
      <c r="AQ259" s="1659"/>
      <c r="AR259" s="1659"/>
      <c r="AS259" s="1659"/>
      <c r="AT259" s="1659"/>
      <c r="AU259" s="1690"/>
      <c r="AV259" s="1690"/>
      <c r="AW259" s="1690"/>
      <c r="AX259" s="1690"/>
      <c r="AY259" s="1690"/>
      <c r="AZ259" s="1690"/>
      <c r="BA259" s="1690"/>
      <c r="BB259" s="1690"/>
      <c r="BC259" s="1691"/>
      <c r="BD259" s="1691"/>
      <c r="BE259" s="1691"/>
      <c r="BF259" s="1691"/>
      <c r="BG259" s="1691"/>
      <c r="BH259" s="1691"/>
      <c r="BI259" s="1691"/>
      <c r="BJ259" s="1660"/>
      <c r="BK259" s="1660"/>
      <c r="BL259" s="1660"/>
      <c r="BM259" s="1660"/>
      <c r="BN259" s="1660"/>
      <c r="BO259" s="1660"/>
      <c r="BP259" s="1660"/>
      <c r="BQ259" s="1660"/>
      <c r="BR259" s="1660"/>
      <c r="BS259" s="1660"/>
      <c r="BT259" s="1660"/>
      <c r="BU259" s="1660"/>
      <c r="BV259" s="1660"/>
      <c r="BW259" s="1660"/>
      <c r="BX259" s="1689"/>
      <c r="BY259" s="1689"/>
      <c r="BZ259" s="1689"/>
      <c r="CA259" s="1689"/>
      <c r="CB259" s="1689"/>
      <c r="CC259" s="1689"/>
      <c r="CD259" s="188"/>
      <c r="CE259" s="33"/>
      <c r="CF259" s="109"/>
      <c r="CG259" s="599"/>
      <c r="CI259" s="594"/>
      <c r="CJ259" s="148"/>
      <c r="CK259" s="148"/>
      <c r="CL259" s="148"/>
      <c r="CM259" s="148"/>
      <c r="CN259" s="148"/>
      <c r="CO259" s="148"/>
      <c r="CP259" s="148"/>
      <c r="CQ259" s="148"/>
      <c r="CR259" s="148"/>
      <c r="CS259" s="148"/>
      <c r="CT259" s="148"/>
      <c r="CU259" s="148"/>
      <c r="CV259" s="148"/>
    </row>
    <row r="260" spans="1:119" s="104" customFormat="1" ht="12.75" customHeight="1" x14ac:dyDescent="0.2">
      <c r="A260" s="594"/>
      <c r="B260" s="188"/>
      <c r="C260" s="1640" t="s">
        <v>310</v>
      </c>
      <c r="D260" s="1641"/>
      <c r="E260" s="1641"/>
      <c r="F260" s="1641"/>
      <c r="G260" s="1641"/>
      <c r="H260" s="1641"/>
      <c r="I260" s="1641"/>
      <c r="J260" s="1641"/>
      <c r="K260" s="1641"/>
      <c r="L260" s="1641"/>
      <c r="M260" s="1642"/>
      <c r="N260" s="188"/>
      <c r="O260" s="1640" t="s">
        <v>308</v>
      </c>
      <c r="P260" s="1641"/>
      <c r="Q260" s="1641"/>
      <c r="R260" s="1641"/>
      <c r="S260" s="1641"/>
      <c r="T260" s="1641"/>
      <c r="U260" s="1641"/>
      <c r="V260" s="1641"/>
      <c r="W260" s="1641"/>
      <c r="X260" s="1641"/>
      <c r="Y260" s="1641"/>
      <c r="Z260" s="1641"/>
      <c r="AA260" s="1641"/>
      <c r="AB260" s="1642"/>
      <c r="AC260" s="33"/>
      <c r="AD260" s="1655" t="s">
        <v>305</v>
      </c>
      <c r="AE260" s="1656"/>
      <c r="AF260" s="1656"/>
      <c r="AG260" s="1656"/>
      <c r="AH260" s="1656"/>
      <c r="AI260" s="1656"/>
      <c r="AJ260" s="1656"/>
      <c r="AK260" s="1656"/>
      <c r="AL260" s="1659"/>
      <c r="AM260" s="1659"/>
      <c r="AN260" s="1659"/>
      <c r="AO260" s="1659"/>
      <c r="AP260" s="1659"/>
      <c r="AQ260" s="1659"/>
      <c r="AR260" s="1659"/>
      <c r="AS260" s="1659"/>
      <c r="AT260" s="1659"/>
      <c r="AU260" s="1690"/>
      <c r="AV260" s="1690"/>
      <c r="AW260" s="1690"/>
      <c r="AX260" s="1690"/>
      <c r="AY260" s="1690"/>
      <c r="AZ260" s="1690"/>
      <c r="BA260" s="1690"/>
      <c r="BB260" s="1690"/>
      <c r="BC260" s="1691"/>
      <c r="BD260" s="1691"/>
      <c r="BE260" s="1691"/>
      <c r="BF260" s="1691"/>
      <c r="BG260" s="1691"/>
      <c r="BH260" s="1691"/>
      <c r="BI260" s="1691"/>
      <c r="BJ260" s="1660"/>
      <c r="BK260" s="1660"/>
      <c r="BL260" s="1660"/>
      <c r="BM260" s="1660"/>
      <c r="BN260" s="1660"/>
      <c r="BO260" s="1660"/>
      <c r="BP260" s="1660"/>
      <c r="BQ260" s="1660"/>
      <c r="BR260" s="1660"/>
      <c r="BS260" s="1660"/>
      <c r="BT260" s="1660"/>
      <c r="BU260" s="1660"/>
      <c r="BV260" s="1660"/>
      <c r="BW260" s="1660"/>
      <c r="BX260" s="1689"/>
      <c r="BY260" s="1689"/>
      <c r="BZ260" s="1689"/>
      <c r="CA260" s="1689"/>
      <c r="CB260" s="1689"/>
      <c r="CC260" s="1689"/>
      <c r="CD260" s="188"/>
      <c r="CE260" s="33"/>
      <c r="CF260" s="109"/>
      <c r="CG260" s="599"/>
      <c r="CI260" s="594"/>
      <c r="CJ260" s="148"/>
      <c r="CK260" s="148"/>
      <c r="CL260" s="148"/>
      <c r="CM260" s="148"/>
      <c r="CN260" s="148"/>
      <c r="CO260" s="148"/>
      <c r="CP260" s="148"/>
      <c r="CQ260" s="148"/>
      <c r="CR260" s="148"/>
      <c r="CS260" s="148"/>
      <c r="CT260" s="148"/>
      <c r="CU260" s="148"/>
      <c r="CV260" s="148"/>
    </row>
    <row r="261" spans="1:119" s="104" customFormat="1" ht="20.25" x14ac:dyDescent="0.3">
      <c r="A261" s="594"/>
      <c r="B261" s="188"/>
      <c r="C261" s="1643"/>
      <c r="D261" s="1644"/>
      <c r="E261" s="1644"/>
      <c r="F261" s="1644"/>
      <c r="G261" s="1644"/>
      <c r="H261" s="1644"/>
      <c r="I261" s="1644"/>
      <c r="J261" s="1644"/>
      <c r="K261" s="1644"/>
      <c r="L261" s="1644"/>
      <c r="M261" s="1645"/>
      <c r="N261" s="33"/>
      <c r="O261" s="1643" t="s">
        <v>309</v>
      </c>
      <c r="P261" s="1644"/>
      <c r="Q261" s="1644"/>
      <c r="R261" s="1644"/>
      <c r="S261" s="1644"/>
      <c r="T261" s="1644"/>
      <c r="U261" s="1644"/>
      <c r="V261" s="1644"/>
      <c r="W261" s="1644"/>
      <c r="X261" s="1644"/>
      <c r="Y261" s="1644"/>
      <c r="Z261" s="1644"/>
      <c r="AA261" s="1644"/>
      <c r="AB261" s="1645"/>
      <c r="AC261" s="33"/>
      <c r="AD261" s="1657"/>
      <c r="AE261" s="1658"/>
      <c r="AF261" s="1658"/>
      <c r="AG261" s="1658"/>
      <c r="AH261" s="1658"/>
      <c r="AI261" s="1658"/>
      <c r="AJ261" s="1658"/>
      <c r="AK261" s="1658"/>
      <c r="AL261" s="1659"/>
      <c r="AM261" s="1659"/>
      <c r="AN261" s="1659"/>
      <c r="AO261" s="1659"/>
      <c r="AP261" s="1659"/>
      <c r="AQ261" s="1659"/>
      <c r="AR261" s="1659"/>
      <c r="AS261" s="1659"/>
      <c r="AT261" s="1659"/>
      <c r="AU261" s="1690"/>
      <c r="AV261" s="1690"/>
      <c r="AW261" s="1690"/>
      <c r="AX261" s="1690"/>
      <c r="AY261" s="1690"/>
      <c r="AZ261" s="1690"/>
      <c r="BA261" s="1690"/>
      <c r="BB261" s="1690"/>
      <c r="BC261" s="1691"/>
      <c r="BD261" s="1691"/>
      <c r="BE261" s="1691"/>
      <c r="BF261" s="1691"/>
      <c r="BG261" s="1691"/>
      <c r="BH261" s="1691"/>
      <c r="BI261" s="1691"/>
      <c r="BJ261" s="1660"/>
      <c r="BK261" s="1660"/>
      <c r="BL261" s="1660"/>
      <c r="BM261" s="1660"/>
      <c r="BN261" s="1660"/>
      <c r="BO261" s="1660"/>
      <c r="BP261" s="1660"/>
      <c r="BQ261" s="1660"/>
      <c r="BR261" s="1660"/>
      <c r="BS261" s="1660"/>
      <c r="BT261" s="1660"/>
      <c r="BU261" s="1660"/>
      <c r="BV261" s="1660"/>
      <c r="BW261" s="1660"/>
      <c r="BX261" s="1689"/>
      <c r="BY261" s="1689"/>
      <c r="BZ261" s="1689"/>
      <c r="CA261" s="1689"/>
      <c r="CB261" s="1689"/>
      <c r="CC261" s="1689"/>
      <c r="CD261" s="188"/>
      <c r="CE261" s="33"/>
      <c r="CF261" s="109"/>
      <c r="CG261" s="599"/>
      <c r="CI261" s="594"/>
      <c r="CJ261" s="149"/>
      <c r="CK261" s="149"/>
      <c r="CL261" s="149"/>
      <c r="CM261" s="149"/>
      <c r="CN261" s="149"/>
      <c r="CO261" s="149"/>
      <c r="CP261" s="149"/>
      <c r="CQ261" s="149"/>
      <c r="CR261" s="149"/>
      <c r="CS261" s="149"/>
      <c r="CT261" s="149"/>
      <c r="CU261" s="149"/>
      <c r="CV261" s="149"/>
      <c r="CW261" s="150"/>
      <c r="CX261" s="150"/>
      <c r="CY261" s="150"/>
      <c r="CZ261" s="150"/>
      <c r="DA261" s="97"/>
      <c r="DB261" s="97"/>
      <c r="DC261" s="97"/>
      <c r="DD261" s="97"/>
      <c r="DE261" s="97"/>
      <c r="DF261" s="97"/>
      <c r="DG261" s="97"/>
      <c r="DH261" s="97"/>
      <c r="DI261" s="97"/>
      <c r="DJ261" s="97"/>
      <c r="DK261" s="97"/>
      <c r="DL261" s="97"/>
      <c r="DM261" s="97"/>
      <c r="DN261" s="97"/>
      <c r="DO261" s="97"/>
    </row>
    <row r="262" spans="1:119" s="104" customFormat="1" ht="20.25" x14ac:dyDescent="0.3">
      <c r="A262" s="594"/>
      <c r="B262" s="188"/>
      <c r="C262" s="1643"/>
      <c r="D262" s="1644"/>
      <c r="E262" s="1644"/>
      <c r="F262" s="1644"/>
      <c r="G262" s="1644"/>
      <c r="H262" s="1644"/>
      <c r="I262" s="1644"/>
      <c r="J262" s="1644"/>
      <c r="K262" s="1644"/>
      <c r="L262" s="1644"/>
      <c r="M262" s="1645"/>
      <c r="O262" s="436"/>
      <c r="P262" s="437"/>
      <c r="Q262" s="437"/>
      <c r="R262" s="437"/>
      <c r="S262" s="437"/>
      <c r="T262" s="437"/>
      <c r="U262" s="437"/>
      <c r="V262" s="437"/>
      <c r="W262" s="437"/>
      <c r="X262" s="437"/>
      <c r="Y262" s="437"/>
      <c r="Z262" s="437"/>
      <c r="AA262" s="437"/>
      <c r="AB262" s="438"/>
      <c r="AC262" s="33"/>
      <c r="AD262" s="1655" t="s">
        <v>318</v>
      </c>
      <c r="AE262" s="1656"/>
      <c r="AF262" s="1656"/>
      <c r="AG262" s="1656"/>
      <c r="AH262" s="1656"/>
      <c r="AI262" s="1656"/>
      <c r="AJ262" s="1656"/>
      <c r="AK262" s="1656"/>
      <c r="AL262" s="1659"/>
      <c r="AM262" s="1659"/>
      <c r="AN262" s="1659"/>
      <c r="AO262" s="1659"/>
      <c r="AP262" s="1659"/>
      <c r="AQ262" s="1659"/>
      <c r="AR262" s="1659"/>
      <c r="AS262" s="1659"/>
      <c r="AT262" s="1659"/>
      <c r="AU262" s="1690"/>
      <c r="AV262" s="1690"/>
      <c r="AW262" s="1690"/>
      <c r="AX262" s="1690"/>
      <c r="AY262" s="1690"/>
      <c r="AZ262" s="1690"/>
      <c r="BA262" s="1690"/>
      <c r="BB262" s="1690"/>
      <c r="BC262" s="1691"/>
      <c r="BD262" s="1691"/>
      <c r="BE262" s="1691"/>
      <c r="BF262" s="1691"/>
      <c r="BG262" s="1691"/>
      <c r="BH262" s="1691"/>
      <c r="BI262" s="1691"/>
      <c r="BJ262" s="1660"/>
      <c r="BK262" s="1660"/>
      <c r="BL262" s="1660"/>
      <c r="BM262" s="1660"/>
      <c r="BN262" s="1660"/>
      <c r="BO262" s="1660"/>
      <c r="BP262" s="1660"/>
      <c r="BQ262" s="1660"/>
      <c r="BR262" s="1660"/>
      <c r="BS262" s="1660"/>
      <c r="BT262" s="1660"/>
      <c r="BU262" s="1660"/>
      <c r="BV262" s="1660"/>
      <c r="BW262" s="1660"/>
      <c r="BX262" s="1689"/>
      <c r="BY262" s="1689"/>
      <c r="BZ262" s="1689"/>
      <c r="CA262" s="1689"/>
      <c r="CB262" s="1689"/>
      <c r="CC262" s="1689"/>
      <c r="CD262" s="188"/>
      <c r="CE262" s="33"/>
      <c r="CF262" s="109"/>
      <c r="CG262" s="599"/>
      <c r="CI262" s="594"/>
      <c r="CJ262" s="149"/>
      <c r="CK262" s="149"/>
      <c r="CL262" s="149"/>
      <c r="CM262" s="149"/>
      <c r="CN262" s="149"/>
      <c r="CO262" s="149"/>
      <c r="CP262" s="149"/>
      <c r="CQ262" s="149"/>
      <c r="CR262" s="149"/>
      <c r="CS262" s="149"/>
      <c r="CT262" s="149"/>
      <c r="CU262" s="149"/>
      <c r="CV262" s="149"/>
      <c r="CW262" s="150"/>
      <c r="CX262" s="150"/>
      <c r="CY262" s="150"/>
      <c r="CZ262" s="150"/>
      <c r="DA262" s="97"/>
      <c r="DB262" s="97"/>
      <c r="DC262" s="97"/>
      <c r="DD262" s="97"/>
      <c r="DE262" s="97"/>
      <c r="DF262" s="97"/>
      <c r="DG262" s="97"/>
      <c r="DH262" s="97"/>
      <c r="DI262" s="97"/>
      <c r="DJ262" s="97"/>
      <c r="DK262" s="97"/>
      <c r="DL262" s="97"/>
      <c r="DM262" s="97"/>
      <c r="DN262" s="97"/>
      <c r="DO262" s="97"/>
    </row>
    <row r="263" spans="1:119" s="104" customFormat="1" ht="20.25" x14ac:dyDescent="0.3">
      <c r="A263" s="594"/>
      <c r="B263" s="33"/>
      <c r="C263" s="1643"/>
      <c r="D263" s="1644"/>
      <c r="E263" s="1644"/>
      <c r="F263" s="1644"/>
      <c r="G263" s="1644"/>
      <c r="H263" s="1644"/>
      <c r="I263" s="1644"/>
      <c r="J263" s="1644"/>
      <c r="K263" s="1644"/>
      <c r="L263" s="1644"/>
      <c r="M263" s="1645"/>
      <c r="N263" s="432"/>
      <c r="O263" s="436"/>
      <c r="P263" s="437"/>
      <c r="Q263" s="437"/>
      <c r="R263" s="437"/>
      <c r="S263" s="437"/>
      <c r="T263" s="437"/>
      <c r="U263" s="437"/>
      <c r="V263" s="437"/>
      <c r="W263" s="437"/>
      <c r="X263" s="437"/>
      <c r="Y263" s="437"/>
      <c r="Z263" s="437"/>
      <c r="AA263" s="437"/>
      <c r="AB263" s="438"/>
      <c r="AC263" s="33"/>
      <c r="AD263" s="1692"/>
      <c r="AE263" s="1693"/>
      <c r="AF263" s="1693"/>
      <c r="AG263" s="1693"/>
      <c r="AH263" s="1693"/>
      <c r="AI263" s="1693"/>
      <c r="AJ263" s="1693"/>
      <c r="AK263" s="1693"/>
      <c r="AL263" s="1659"/>
      <c r="AM263" s="1659"/>
      <c r="AN263" s="1659"/>
      <c r="AO263" s="1659"/>
      <c r="AP263" s="1659"/>
      <c r="AQ263" s="1659"/>
      <c r="AR263" s="1659"/>
      <c r="AS263" s="1659"/>
      <c r="AT263" s="1659"/>
      <c r="AU263" s="1690"/>
      <c r="AV263" s="1690"/>
      <c r="AW263" s="1690"/>
      <c r="AX263" s="1690"/>
      <c r="AY263" s="1690"/>
      <c r="AZ263" s="1690"/>
      <c r="BA263" s="1690"/>
      <c r="BB263" s="1690"/>
      <c r="BC263" s="1691"/>
      <c r="BD263" s="1691"/>
      <c r="BE263" s="1691"/>
      <c r="BF263" s="1691"/>
      <c r="BG263" s="1691"/>
      <c r="BH263" s="1691"/>
      <c r="BI263" s="1691"/>
      <c r="BJ263" s="1660"/>
      <c r="BK263" s="1660"/>
      <c r="BL263" s="1660"/>
      <c r="BM263" s="1660"/>
      <c r="BN263" s="1660"/>
      <c r="BO263" s="1660"/>
      <c r="BP263" s="1660"/>
      <c r="BQ263" s="1660"/>
      <c r="BR263" s="1660"/>
      <c r="BS263" s="1660"/>
      <c r="BT263" s="1660"/>
      <c r="BU263" s="1660"/>
      <c r="BV263" s="1660"/>
      <c r="BW263" s="1660"/>
      <c r="BX263" s="1689"/>
      <c r="BY263" s="1689"/>
      <c r="BZ263" s="1689"/>
      <c r="CA263" s="1689"/>
      <c r="CB263" s="1689"/>
      <c r="CC263" s="1689"/>
      <c r="CD263" s="33"/>
      <c r="CE263" s="33"/>
      <c r="CF263" s="109"/>
      <c r="CG263" s="599"/>
      <c r="CI263" s="594"/>
      <c r="CJ263" s="149"/>
      <c r="CK263" s="149"/>
      <c r="CL263" s="149"/>
      <c r="CM263" s="149"/>
      <c r="CN263" s="149"/>
      <c r="CO263" s="149"/>
      <c r="CP263" s="149"/>
      <c r="CQ263" s="149"/>
      <c r="CR263" s="149"/>
      <c r="CS263" s="149"/>
      <c r="CT263" s="149"/>
      <c r="CU263" s="149"/>
      <c r="CV263" s="149"/>
      <c r="CW263" s="150"/>
      <c r="CX263" s="150"/>
      <c r="CY263" s="150"/>
      <c r="CZ263" s="150"/>
      <c r="DA263" s="97"/>
      <c r="DB263" s="97"/>
      <c r="DC263" s="97"/>
      <c r="DD263" s="97"/>
      <c r="DE263" s="97"/>
      <c r="DF263" s="97"/>
      <c r="DG263" s="97"/>
      <c r="DH263" s="97"/>
      <c r="DI263" s="97"/>
      <c r="DJ263" s="97"/>
      <c r="DK263" s="97"/>
      <c r="DL263" s="97"/>
      <c r="DM263" s="97"/>
      <c r="DN263" s="97"/>
      <c r="DO263" s="97"/>
    </row>
    <row r="264" spans="1:119" s="104" customFormat="1" ht="27.75" customHeight="1" x14ac:dyDescent="0.3">
      <c r="A264" s="594"/>
      <c r="B264" s="33"/>
      <c r="C264" s="1646"/>
      <c r="D264" s="1647"/>
      <c r="E264" s="1647"/>
      <c r="F264" s="1647"/>
      <c r="G264" s="1647"/>
      <c r="H264" s="1647"/>
      <c r="I264" s="1647"/>
      <c r="J264" s="1647"/>
      <c r="K264" s="1647"/>
      <c r="L264" s="1647"/>
      <c r="M264" s="1648"/>
      <c r="N264" s="432"/>
      <c r="O264" s="439"/>
      <c r="P264" s="440"/>
      <c r="Q264" s="440"/>
      <c r="R264" s="440"/>
      <c r="S264" s="440"/>
      <c r="T264" s="440"/>
      <c r="U264" s="440"/>
      <c r="V264" s="440"/>
      <c r="W264" s="440"/>
      <c r="X264" s="440"/>
      <c r="Y264" s="440"/>
      <c r="Z264" s="440"/>
      <c r="AA264" s="440"/>
      <c r="AB264" s="441"/>
      <c r="AC264" s="33"/>
      <c r="AD264" s="433"/>
      <c r="AE264" s="433"/>
      <c r="AF264" s="433"/>
      <c r="AG264" s="433"/>
      <c r="AH264" s="433"/>
      <c r="AI264" s="433"/>
      <c r="AJ264" s="433"/>
      <c r="AK264" s="433"/>
      <c r="AL264" s="600"/>
      <c r="AM264" s="600"/>
      <c r="AN264" s="600"/>
      <c r="AO264" s="600"/>
      <c r="AP264" s="600"/>
      <c r="AQ264" s="600"/>
      <c r="AR264" s="600"/>
      <c r="AS264" s="601"/>
      <c r="AT264" s="601"/>
      <c r="AU264" s="601"/>
      <c r="AV264" s="601"/>
      <c r="AW264" s="601"/>
      <c r="AX264" s="601"/>
      <c r="AY264" s="548"/>
      <c r="AZ264" s="602"/>
      <c r="BA264" s="602"/>
      <c r="BB264" s="602"/>
      <c r="BC264" s="602"/>
      <c r="BD264" s="602"/>
      <c r="BE264" s="602"/>
      <c r="BF264" s="602"/>
      <c r="BG264" s="602"/>
      <c r="BH264" s="602"/>
      <c r="BI264" s="602"/>
      <c r="BJ264" s="602"/>
      <c r="BK264" s="602"/>
      <c r="BL264" s="602"/>
      <c r="BM264" s="602"/>
      <c r="BN264" s="602"/>
      <c r="BO264" s="602"/>
      <c r="BP264" s="603"/>
      <c r="BQ264" s="603"/>
      <c r="BR264" s="603"/>
      <c r="BS264" s="603"/>
      <c r="BT264" s="33"/>
      <c r="BU264" s="33"/>
      <c r="BV264" s="33"/>
      <c r="BW264" s="33"/>
      <c r="BX264" s="33"/>
      <c r="BY264" s="33"/>
      <c r="BZ264" s="33"/>
      <c r="CA264" s="33"/>
      <c r="CB264" s="33"/>
      <c r="CC264" s="33"/>
      <c r="CD264" s="33"/>
      <c r="CE264" s="33"/>
      <c r="CF264" s="109"/>
      <c r="CG264" s="599"/>
      <c r="CI264" s="594"/>
      <c r="CJ264" s="149"/>
      <c r="CK264" s="149"/>
      <c r="CL264" s="149"/>
      <c r="CM264" s="149"/>
      <c r="CN264" s="149"/>
      <c r="CO264" s="149"/>
      <c r="CP264" s="149"/>
      <c r="CQ264" s="149"/>
      <c r="CR264" s="149"/>
      <c r="CS264" s="149"/>
      <c r="CT264" s="149"/>
      <c r="CU264" s="149"/>
      <c r="CV264" s="149"/>
      <c r="CW264" s="150"/>
      <c r="CX264" s="150"/>
      <c r="CY264" s="150"/>
      <c r="CZ264" s="150"/>
      <c r="DA264" s="97"/>
      <c r="DB264" s="97"/>
      <c r="DC264" s="97"/>
      <c r="DD264" s="97"/>
      <c r="DE264" s="97"/>
      <c r="DF264" s="97"/>
      <c r="DG264" s="97"/>
      <c r="DH264" s="97"/>
      <c r="DI264" s="97"/>
      <c r="DJ264" s="97"/>
      <c r="DK264" s="97"/>
      <c r="DL264" s="97"/>
      <c r="DM264" s="97"/>
      <c r="DN264" s="97"/>
      <c r="DO264" s="97"/>
    </row>
    <row r="265" spans="1:119" ht="24.75" customHeight="1" x14ac:dyDescent="0.2">
      <c r="A265" s="56"/>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5"/>
      <c r="AE265" s="55"/>
      <c r="AF265" s="55"/>
      <c r="AG265" s="523"/>
      <c r="AH265" s="55"/>
      <c r="AI265" s="55"/>
      <c r="AJ265" s="55"/>
      <c r="AK265" s="55"/>
      <c r="AL265" s="55"/>
      <c r="AM265" s="55"/>
      <c r="AN265" s="55"/>
      <c r="AO265" s="55"/>
      <c r="AP265" s="55"/>
      <c r="AQ265" s="523"/>
      <c r="AR265" s="523"/>
      <c r="AS265" s="542"/>
      <c r="AT265" s="542"/>
      <c r="AU265" s="542"/>
      <c r="AV265" s="542"/>
      <c r="AW265" s="543"/>
      <c r="AX265" s="543"/>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c r="BY265" s="56"/>
      <c r="BZ265" s="56"/>
      <c r="CA265" s="56"/>
      <c r="CB265" s="56"/>
      <c r="CC265" s="56"/>
      <c r="CD265" s="56"/>
      <c r="CE265" s="56"/>
      <c r="CF265" s="56"/>
      <c r="CG265" s="56"/>
      <c r="CH265" s="56"/>
      <c r="CI265" s="56"/>
      <c r="CM265" s="9"/>
      <c r="CN265" s="9"/>
      <c r="CO265" s="9"/>
      <c r="CP265" s="9"/>
      <c r="CQ265" s="9"/>
      <c r="CR265" s="9"/>
      <c r="CS265" s="9"/>
      <c r="CT265" s="9"/>
      <c r="CU265" s="9"/>
      <c r="CV265" s="9"/>
    </row>
    <row r="266" spans="1:119" ht="6" customHeight="1" x14ac:dyDescent="0.2">
      <c r="B266" s="87"/>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c r="AA266" s="87"/>
      <c r="AB266" s="87"/>
      <c r="AC266" s="87"/>
      <c r="AD266" s="87"/>
      <c r="AE266" s="87"/>
      <c r="AF266" s="87"/>
      <c r="AG266" s="533"/>
      <c r="AH266" s="87"/>
      <c r="AI266" s="87"/>
      <c r="AJ266" s="87"/>
      <c r="AK266" s="87"/>
      <c r="AL266" s="87"/>
      <c r="AM266" s="87"/>
      <c r="AN266" s="87"/>
      <c r="AO266" s="87"/>
      <c r="AP266" s="87"/>
      <c r="AQ266" s="533"/>
      <c r="AR266" s="533"/>
      <c r="AS266" s="533"/>
      <c r="AT266" s="533"/>
      <c r="AU266" s="533"/>
      <c r="AV266" s="533"/>
      <c r="AW266" s="533"/>
      <c r="AX266" s="533"/>
      <c r="AZ266" s="87"/>
      <c r="BA266" s="87"/>
      <c r="BB266" s="87"/>
      <c r="BC266" s="87"/>
      <c r="BD266" s="87"/>
      <c r="BE266" s="87"/>
      <c r="BF266" s="87"/>
      <c r="BG266" s="87"/>
      <c r="BH266" s="87"/>
      <c r="BI266" s="87"/>
      <c r="BJ266" s="87"/>
      <c r="BK266" s="87"/>
      <c r="BL266" s="87"/>
      <c r="BM266" s="87"/>
      <c r="BN266" s="87"/>
      <c r="BO266" s="87"/>
      <c r="BP266" s="87"/>
      <c r="BQ266" s="87"/>
      <c r="BR266" s="87"/>
      <c r="BS266" s="87"/>
      <c r="BT266" s="87"/>
      <c r="BU266" s="87"/>
      <c r="BV266" s="87"/>
      <c r="BW266" s="87"/>
      <c r="BX266" s="87"/>
      <c r="BY266" s="87"/>
      <c r="BZ266" s="87"/>
      <c r="CA266" s="87"/>
      <c r="CB266" s="87"/>
      <c r="CC266" s="87"/>
      <c r="CD266" s="87"/>
      <c r="CE266" s="87"/>
      <c r="CF266" s="87"/>
      <c r="CG266" s="87"/>
      <c r="CH266" s="87"/>
      <c r="CI266" s="87"/>
      <c r="CJ266" s="87"/>
      <c r="CM266" s="9"/>
      <c r="CN266" s="9"/>
      <c r="CO266" s="9"/>
      <c r="CP266" s="9"/>
      <c r="CQ266" s="9"/>
      <c r="CR266" s="9"/>
      <c r="CS266" s="9"/>
      <c r="CT266" s="9"/>
      <c r="CU266" s="9"/>
      <c r="CV266" s="9"/>
    </row>
    <row r="267" spans="1:119" ht="6" customHeight="1" x14ac:dyDescent="0.2">
      <c r="B267" s="147"/>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c r="AA267" s="147"/>
      <c r="AB267" s="147"/>
      <c r="AC267" s="147"/>
      <c r="AD267" s="147"/>
      <c r="AE267" s="147"/>
      <c r="AF267" s="147"/>
      <c r="AG267" s="534"/>
      <c r="AH267" s="147"/>
      <c r="AI267" s="147"/>
      <c r="AJ267" s="147"/>
      <c r="AK267" s="147"/>
      <c r="AL267" s="147"/>
      <c r="AM267" s="147"/>
      <c r="AN267" s="147"/>
      <c r="AO267" s="147"/>
      <c r="AP267" s="147"/>
      <c r="AQ267" s="534"/>
      <c r="AR267" s="534"/>
      <c r="AS267" s="534"/>
      <c r="AT267" s="534"/>
      <c r="AU267" s="534"/>
      <c r="AV267" s="534"/>
      <c r="AW267" s="534"/>
      <c r="AX267" s="534"/>
      <c r="AZ267" s="147"/>
      <c r="BA267" s="147"/>
      <c r="BB267" s="147"/>
      <c r="BC267" s="147"/>
      <c r="BD267" s="147"/>
      <c r="BE267" s="147"/>
      <c r="BF267" s="147"/>
      <c r="BG267" s="147"/>
      <c r="BH267" s="147"/>
      <c r="BI267" s="147"/>
      <c r="BJ267" s="147"/>
      <c r="BK267" s="147"/>
      <c r="BL267" s="147"/>
      <c r="BM267" s="147"/>
      <c r="BN267" s="147"/>
      <c r="BO267" s="147"/>
      <c r="BP267" s="147"/>
      <c r="BQ267" s="147"/>
      <c r="BR267" s="147"/>
      <c r="BS267" s="147"/>
      <c r="BT267" s="147"/>
      <c r="BU267" s="147"/>
      <c r="BV267" s="147"/>
      <c r="BW267" s="147"/>
      <c r="BX267" s="147"/>
      <c r="BY267" s="147"/>
      <c r="BZ267" s="147"/>
      <c r="CA267" s="147"/>
      <c r="CB267" s="147"/>
      <c r="CC267" s="147"/>
      <c r="CD267" s="147"/>
      <c r="CE267" s="147"/>
      <c r="CF267" s="147"/>
      <c r="CG267" s="147"/>
      <c r="CH267" s="147"/>
      <c r="CI267" s="147"/>
      <c r="CJ267" s="147"/>
      <c r="CK267" s="147"/>
      <c r="CM267" s="9"/>
      <c r="CN267" s="9"/>
      <c r="CO267" s="9"/>
      <c r="CP267" s="9"/>
      <c r="CQ267" s="9"/>
      <c r="CR267" s="9"/>
      <c r="CS267" s="9"/>
      <c r="CT267" s="9"/>
      <c r="CU267" s="9"/>
      <c r="CV267" s="9"/>
    </row>
    <row r="268" spans="1:119" ht="27.75" customHeight="1" x14ac:dyDescent="0.25">
      <c r="B268" s="147"/>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c r="AA268" s="147"/>
      <c r="AB268" s="147"/>
      <c r="AC268" s="147"/>
      <c r="AD268" s="147"/>
      <c r="AE268" s="147"/>
      <c r="AF268" s="147"/>
      <c r="AG268" s="534"/>
      <c r="AH268" s="147"/>
      <c r="AI268" s="147"/>
      <c r="AJ268" s="147"/>
      <c r="AK268" s="147"/>
      <c r="AL268" s="147"/>
      <c r="AM268" s="147"/>
      <c r="AN268" s="147"/>
      <c r="AO268" s="147"/>
      <c r="AP268" s="147"/>
      <c r="AQ268" s="534"/>
      <c r="AR268" s="534"/>
      <c r="AS268" s="534"/>
      <c r="AT268" s="534"/>
      <c r="AU268" s="534"/>
      <c r="AV268" s="534"/>
      <c r="AW268" s="534"/>
      <c r="AX268" s="534"/>
      <c r="AZ268" s="147"/>
      <c r="BA268" s="147"/>
      <c r="BB268" s="147"/>
      <c r="BC268" s="147"/>
      <c r="BD268" s="147"/>
      <c r="BE268" s="147"/>
      <c r="BF268" s="147"/>
      <c r="BG268" s="147"/>
      <c r="BH268" s="147"/>
      <c r="BI268" s="147"/>
      <c r="BJ268" s="147"/>
      <c r="BK268" s="147"/>
      <c r="BL268" s="147"/>
      <c r="BM268" s="147"/>
      <c r="BN268" s="147"/>
      <c r="BO268" s="147"/>
      <c r="BP268" s="147"/>
      <c r="BQ268" s="147"/>
      <c r="BR268" s="147"/>
      <c r="BS268" s="147"/>
      <c r="BT268" s="147"/>
      <c r="BU268" s="147"/>
      <c r="BV268" s="147"/>
      <c r="BW268" s="147"/>
      <c r="BX268" s="147"/>
      <c r="BY268" s="147"/>
      <c r="BZ268" s="147"/>
      <c r="CA268" s="147"/>
      <c r="CB268" s="147"/>
      <c r="CC268" s="147"/>
      <c r="CD268" s="147"/>
      <c r="CE268" s="147"/>
      <c r="CF268" s="147"/>
      <c r="CG268" s="147"/>
      <c r="CH268" s="147"/>
      <c r="CI268" s="147"/>
      <c r="CJ268" s="147"/>
      <c r="CK268" s="147"/>
      <c r="CL268" s="1028" t="s">
        <v>54</v>
      </c>
      <c r="CM268" s="1029"/>
      <c r="CN268" s="1030"/>
      <c r="CO268" s="3" t="s">
        <v>42</v>
      </c>
      <c r="CP268" s="3" t="s">
        <v>56</v>
      </c>
      <c r="CQ268" s="3" t="s">
        <v>58</v>
      </c>
      <c r="CR268" s="9"/>
      <c r="CS268" s="9"/>
      <c r="CT268" s="9"/>
      <c r="CU268" s="9"/>
      <c r="CV268" s="9"/>
    </row>
    <row r="269" spans="1:119" ht="14.25" customHeight="1" x14ac:dyDescent="0.25">
      <c r="B269" s="147"/>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c r="AA269" s="147"/>
      <c r="AB269" s="147"/>
      <c r="AC269" s="147"/>
      <c r="AD269" s="147"/>
      <c r="AE269" s="147"/>
      <c r="AF269" s="147"/>
      <c r="AG269" s="534"/>
      <c r="AH269" s="147"/>
      <c r="AI269" s="147"/>
      <c r="AJ269" s="147"/>
      <c r="AK269" s="147"/>
      <c r="AL269" s="147"/>
      <c r="AM269" s="147"/>
      <c r="AN269" s="147"/>
      <c r="AO269" s="147"/>
      <c r="AP269" s="147"/>
      <c r="AQ269" s="534"/>
      <c r="AR269" s="534"/>
      <c r="AS269" s="534"/>
      <c r="AT269" s="534"/>
      <c r="AU269" s="534"/>
      <c r="AV269" s="534"/>
      <c r="AW269" s="534"/>
      <c r="AX269" s="534"/>
      <c r="AZ269" s="147"/>
      <c r="BA269" s="147"/>
      <c r="BB269" s="147"/>
      <c r="BC269" s="147"/>
      <c r="BD269" s="147"/>
      <c r="BE269" s="147"/>
      <c r="BF269" s="147"/>
      <c r="BG269" s="147"/>
      <c r="BH269" s="147"/>
      <c r="BI269" s="147"/>
      <c r="BJ269" s="147"/>
      <c r="BK269" s="147"/>
      <c r="BL269" s="147"/>
      <c r="BM269" s="147"/>
      <c r="BN269" s="147"/>
      <c r="BO269" s="147"/>
      <c r="BP269" s="147"/>
      <c r="BQ269" s="147"/>
      <c r="BR269" s="147"/>
      <c r="BS269" s="147"/>
      <c r="BT269" s="147"/>
      <c r="BU269" s="147"/>
      <c r="BV269" s="147"/>
      <c r="BW269" s="147"/>
      <c r="BX269" s="147"/>
      <c r="BY269" s="147"/>
      <c r="BZ269" s="147"/>
      <c r="CA269" s="147"/>
      <c r="CB269" s="147"/>
      <c r="CC269" s="147"/>
      <c r="CD269" s="147"/>
      <c r="CE269" s="147"/>
      <c r="CF269" s="147"/>
      <c r="CG269" s="147"/>
      <c r="CH269" s="147"/>
      <c r="CI269" s="147"/>
      <c r="CJ269" s="147"/>
      <c r="CK269" s="147"/>
      <c r="CL269" s="907" t="s">
        <v>55</v>
      </c>
      <c r="CM269" s="908"/>
      <c r="CN269" s="909"/>
      <c r="CO269" s="151"/>
      <c r="CP269" s="152">
        <v>0</v>
      </c>
      <c r="CQ269" s="153"/>
      <c r="CR269" s="9"/>
      <c r="CS269" s="9"/>
      <c r="CT269" s="9"/>
      <c r="CU269" s="9"/>
      <c r="CV269" s="9"/>
    </row>
    <row r="270" spans="1:119" ht="14.25" customHeight="1" x14ac:dyDescent="0.25">
      <c r="B270" s="147"/>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c r="AA270" s="147"/>
      <c r="AB270" s="147"/>
      <c r="AC270" s="147"/>
      <c r="AD270" s="147"/>
      <c r="AE270" s="147"/>
      <c r="AF270" s="147"/>
      <c r="AG270" s="534"/>
      <c r="AH270" s="147"/>
      <c r="AI270" s="147"/>
      <c r="AJ270" s="147"/>
      <c r="AK270" s="147"/>
      <c r="AL270" s="147"/>
      <c r="AM270" s="147"/>
      <c r="AN270" s="147"/>
      <c r="AO270" s="147"/>
      <c r="AP270" s="147"/>
      <c r="AQ270" s="534"/>
      <c r="AR270" s="534"/>
      <c r="AS270" s="534"/>
      <c r="AT270" s="534"/>
      <c r="AU270" s="534"/>
      <c r="AV270" s="534"/>
      <c r="AW270" s="534"/>
      <c r="AX270" s="534"/>
      <c r="AZ270" s="147"/>
      <c r="BA270" s="147"/>
      <c r="BB270" s="147"/>
      <c r="BC270" s="147"/>
      <c r="BD270" s="147"/>
      <c r="BE270" s="147"/>
      <c r="BF270" s="147"/>
      <c r="BG270" s="147"/>
      <c r="BH270" s="147"/>
      <c r="BI270" s="147"/>
      <c r="BJ270" s="147"/>
      <c r="BK270" s="147"/>
      <c r="BL270" s="147"/>
      <c r="BM270" s="147"/>
      <c r="BN270" s="147"/>
      <c r="BO270" s="147"/>
      <c r="BP270" s="147"/>
      <c r="BQ270" s="147"/>
      <c r="BR270" s="147"/>
      <c r="BS270" s="147"/>
      <c r="BT270" s="147"/>
      <c r="BU270" s="147"/>
      <c r="BV270" s="147"/>
      <c r="BW270" s="147"/>
      <c r="BX270" s="147"/>
      <c r="BY270" s="147"/>
      <c r="BZ270" s="147"/>
      <c r="CA270" s="147"/>
      <c r="CB270" s="147"/>
      <c r="CC270" s="147"/>
      <c r="CD270" s="147"/>
      <c r="CE270" s="147"/>
      <c r="CF270" s="147"/>
      <c r="CG270" s="147"/>
      <c r="CH270" s="147"/>
      <c r="CI270" s="147"/>
      <c r="CJ270" s="147"/>
      <c r="CK270" s="147"/>
      <c r="CL270" s="931" t="s">
        <v>52</v>
      </c>
      <c r="CM270" s="932"/>
      <c r="CN270" s="933"/>
      <c r="CO270" s="151">
        <v>91</v>
      </c>
      <c r="CP270" s="152">
        <v>0.95</v>
      </c>
      <c r="CQ270" s="152">
        <v>0</v>
      </c>
      <c r="CR270" s="9"/>
      <c r="CS270" s="9"/>
      <c r="CT270" s="9"/>
      <c r="CU270" s="9"/>
      <c r="CV270" s="9"/>
    </row>
    <row r="271" spans="1:119" ht="14.25" customHeight="1" x14ac:dyDescent="0.25">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c r="AD271" s="147"/>
      <c r="AE271" s="147"/>
      <c r="AF271" s="147"/>
      <c r="AG271" s="534"/>
      <c r="AH271" s="147"/>
      <c r="AI271" s="147"/>
      <c r="AJ271" s="147"/>
      <c r="AK271" s="147"/>
      <c r="AL271" s="147"/>
      <c r="AM271" s="147"/>
      <c r="AN271" s="147"/>
      <c r="AO271" s="147"/>
      <c r="AP271" s="147"/>
      <c r="AQ271" s="534"/>
      <c r="AR271" s="534"/>
      <c r="AS271" s="534"/>
      <c r="AT271" s="534"/>
      <c r="AU271" s="534"/>
      <c r="AV271" s="534"/>
      <c r="AW271" s="534"/>
      <c r="AX271" s="534"/>
      <c r="AZ271" s="147"/>
      <c r="BA271" s="147"/>
      <c r="BB271" s="147"/>
      <c r="BC271" s="147"/>
      <c r="BD271" s="147"/>
      <c r="BE271" s="147"/>
      <c r="BF271" s="147"/>
      <c r="BG271" s="147"/>
      <c r="BH271" s="147"/>
      <c r="BI271" s="147"/>
      <c r="BJ271" s="147"/>
      <c r="BK271" s="147"/>
      <c r="BL271" s="147"/>
      <c r="BM271" s="147"/>
      <c r="BN271" s="147"/>
      <c r="BO271" s="147"/>
      <c r="BP271" s="147"/>
      <c r="BQ271" s="147"/>
      <c r="BR271" s="147"/>
      <c r="BS271" s="147"/>
      <c r="BT271" s="147"/>
      <c r="BU271" s="147"/>
      <c r="BV271" s="147"/>
      <c r="BW271" s="147"/>
      <c r="BX271" s="147"/>
      <c r="BY271" s="147"/>
      <c r="BZ271" s="147"/>
      <c r="CA271" s="147"/>
      <c r="CB271" s="147"/>
      <c r="CC271" s="147"/>
      <c r="CD271" s="147"/>
      <c r="CE271" s="147"/>
      <c r="CF271" s="147"/>
      <c r="CG271" s="147"/>
      <c r="CH271" s="147"/>
      <c r="CI271" s="147"/>
      <c r="CJ271" s="147"/>
      <c r="CK271" s="147"/>
      <c r="CL271" s="931" t="s">
        <v>284</v>
      </c>
      <c r="CM271" s="932"/>
      <c r="CN271" s="933"/>
      <c r="CO271" s="151">
        <v>92</v>
      </c>
      <c r="CP271" s="152">
        <v>0.95</v>
      </c>
      <c r="CQ271" s="152">
        <v>0</v>
      </c>
      <c r="CR271" s="9"/>
      <c r="CS271" s="9"/>
      <c r="CT271" s="9"/>
      <c r="CU271" s="9"/>
      <c r="CV271" s="9"/>
    </row>
    <row r="272" spans="1:119" ht="15.75" x14ac:dyDescent="0.25">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c r="AD272" s="147"/>
      <c r="AE272" s="147"/>
      <c r="AF272" s="147"/>
      <c r="AG272" s="534"/>
      <c r="AH272" s="147"/>
      <c r="AI272" s="147"/>
      <c r="AJ272" s="147"/>
      <c r="AK272" s="147"/>
      <c r="AL272" s="147"/>
      <c r="AM272" s="147"/>
      <c r="AN272" s="147"/>
      <c r="AO272" s="147"/>
      <c r="AP272" s="147"/>
      <c r="AQ272" s="534"/>
      <c r="AR272" s="534"/>
      <c r="AS272" s="534"/>
      <c r="AT272" s="534"/>
      <c r="AU272" s="534"/>
      <c r="AV272" s="534"/>
      <c r="AW272" s="534"/>
      <c r="AX272" s="534"/>
      <c r="AZ272" s="147"/>
      <c r="BA272" s="147"/>
      <c r="BB272" s="147"/>
      <c r="BC272" s="147"/>
      <c r="BD272" s="147"/>
      <c r="BE272" s="147"/>
      <c r="BF272" s="147"/>
      <c r="BG272" s="147"/>
      <c r="BH272" s="147"/>
      <c r="BI272" s="147"/>
      <c r="BJ272" s="147"/>
      <c r="BK272" s="147"/>
      <c r="BL272" s="147"/>
      <c r="BM272" s="147"/>
      <c r="BN272" s="147"/>
      <c r="BO272" s="147"/>
      <c r="BP272" s="147"/>
      <c r="BQ272" s="147"/>
      <c r="BR272" s="147"/>
      <c r="BS272" s="147"/>
      <c r="BT272" s="147"/>
      <c r="BU272" s="147"/>
      <c r="BV272" s="147"/>
      <c r="BW272" s="147"/>
      <c r="BX272" s="147"/>
      <c r="BY272" s="147"/>
      <c r="BZ272" s="147"/>
      <c r="CA272" s="147"/>
      <c r="CB272" s="147"/>
      <c r="CC272" s="147"/>
      <c r="CD272" s="147"/>
      <c r="CE272" s="147"/>
      <c r="CF272" s="147"/>
      <c r="CG272" s="147"/>
      <c r="CH272" s="147"/>
      <c r="CI272" s="147"/>
      <c r="CJ272" s="147"/>
      <c r="CK272" s="147"/>
      <c r="CL272" s="931" t="s">
        <v>282</v>
      </c>
      <c r="CM272" s="932"/>
      <c r="CN272" s="933"/>
      <c r="CO272" s="151">
        <v>96</v>
      </c>
      <c r="CP272" s="152">
        <v>0.95</v>
      </c>
      <c r="CQ272" s="152">
        <v>0</v>
      </c>
      <c r="CR272" s="9"/>
      <c r="CS272" s="17"/>
      <c r="CT272" s="17"/>
      <c r="CU272" s="17"/>
      <c r="CV272" s="17"/>
      <c r="CW272" s="123"/>
      <c r="CX272" s="123"/>
      <c r="CY272" s="17"/>
      <c r="CZ272" s="17"/>
      <c r="DA272" s="17"/>
      <c r="DB272" s="17"/>
      <c r="DC272" s="17"/>
      <c r="DD272" s="17"/>
      <c r="DE272" s="17"/>
    </row>
    <row r="273" spans="2:109" ht="17.25" customHeight="1" x14ac:dyDescent="0.25">
      <c r="B273" s="147"/>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c r="AA273" s="147"/>
      <c r="AB273" s="147"/>
      <c r="AC273" s="147"/>
      <c r="AD273" s="147"/>
      <c r="AE273" s="147"/>
      <c r="AF273" s="147"/>
      <c r="AG273" s="534"/>
      <c r="AH273" s="147"/>
      <c r="AI273" s="147"/>
      <c r="AJ273" s="147"/>
      <c r="AK273" s="147"/>
      <c r="AL273" s="147"/>
      <c r="AM273" s="147"/>
      <c r="AN273" s="147"/>
      <c r="AO273" s="147"/>
      <c r="AP273" s="147"/>
      <c r="AQ273" s="534"/>
      <c r="AR273" s="534"/>
      <c r="AS273" s="534"/>
      <c r="AT273" s="534"/>
      <c r="AU273" s="534"/>
      <c r="AV273" s="534"/>
      <c r="AW273" s="534"/>
      <c r="AX273" s="534"/>
      <c r="AZ273" s="147"/>
      <c r="BA273" s="147"/>
      <c r="BB273" s="147"/>
      <c r="BC273" s="147"/>
      <c r="BD273" s="147"/>
      <c r="BE273" s="147"/>
      <c r="BF273" s="147"/>
      <c r="BG273" s="147"/>
      <c r="BH273" s="147"/>
      <c r="BI273" s="147"/>
      <c r="BJ273" s="147"/>
      <c r="BK273" s="147"/>
      <c r="BL273" s="147"/>
      <c r="BM273" s="147"/>
      <c r="BN273" s="147"/>
      <c r="BO273" s="147"/>
      <c r="BP273" s="147"/>
      <c r="BQ273" s="147"/>
      <c r="BR273" s="147"/>
      <c r="BS273" s="147"/>
      <c r="BT273" s="147"/>
      <c r="BU273" s="147"/>
      <c r="BV273" s="147"/>
      <c r="BW273" s="147"/>
      <c r="BX273" s="147"/>
      <c r="BY273" s="147"/>
      <c r="BZ273" s="147"/>
      <c r="CA273" s="147"/>
      <c r="CB273" s="147"/>
      <c r="CC273" s="147"/>
      <c r="CD273" s="147"/>
      <c r="CE273" s="147"/>
      <c r="CF273" s="147"/>
      <c r="CG273" s="147"/>
      <c r="CH273" s="147"/>
      <c r="CI273" s="147"/>
      <c r="CJ273" s="147"/>
      <c r="CK273" s="147"/>
      <c r="CL273" s="931" t="s">
        <v>53</v>
      </c>
      <c r="CM273" s="932"/>
      <c r="CN273" s="933"/>
      <c r="CO273" s="151">
        <v>97</v>
      </c>
      <c r="CP273" s="152">
        <v>0.95</v>
      </c>
      <c r="CQ273" s="152">
        <v>0</v>
      </c>
      <c r="CR273" s="9"/>
      <c r="CS273" s="17"/>
      <c r="CT273" s="17"/>
      <c r="CU273" s="17"/>
      <c r="CV273" s="17"/>
      <c r="CW273" s="123"/>
      <c r="CX273" s="123"/>
      <c r="CY273" s="17"/>
      <c r="CZ273" s="17"/>
      <c r="DA273" s="17"/>
      <c r="DB273" s="17"/>
      <c r="DC273" s="17"/>
      <c r="DD273" s="17"/>
      <c r="DE273" s="17"/>
    </row>
    <row r="274" spans="2:109" ht="12.75" customHeight="1" x14ac:dyDescent="0.25">
      <c r="B274" s="147"/>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c r="AB274" s="147"/>
      <c r="AC274" s="147"/>
      <c r="AD274" s="147"/>
      <c r="AE274" s="147"/>
      <c r="AF274" s="147"/>
      <c r="AG274" s="534"/>
      <c r="AH274" s="147"/>
      <c r="AI274" s="147"/>
      <c r="AJ274" s="147"/>
      <c r="AK274" s="147"/>
      <c r="AL274" s="147"/>
      <c r="AM274" s="147"/>
      <c r="AN274" s="147"/>
      <c r="AO274" s="147"/>
      <c r="AP274" s="147"/>
      <c r="AQ274" s="534"/>
      <c r="AR274" s="534"/>
      <c r="AS274" s="534"/>
      <c r="AT274" s="534"/>
      <c r="AU274" s="534"/>
      <c r="AV274" s="534"/>
      <c r="AW274" s="534"/>
      <c r="AX274" s="534"/>
      <c r="AZ274" s="147"/>
      <c r="BA274" s="147"/>
      <c r="BB274" s="147"/>
      <c r="BC274" s="147"/>
      <c r="BD274" s="147"/>
      <c r="BE274" s="147"/>
      <c r="BF274" s="147"/>
      <c r="BG274" s="147"/>
      <c r="BH274" s="147"/>
      <c r="BI274" s="147"/>
      <c r="BJ274" s="147"/>
      <c r="BK274" s="147"/>
      <c r="BL274" s="147"/>
      <c r="BM274" s="147"/>
      <c r="BN274" s="147"/>
      <c r="BO274" s="147"/>
      <c r="BP274" s="147"/>
      <c r="BQ274" s="147"/>
      <c r="BR274" s="147"/>
      <c r="BS274" s="147"/>
      <c r="BT274" s="147"/>
      <c r="BU274" s="147"/>
      <c r="BV274" s="147"/>
      <c r="BW274" s="147"/>
      <c r="BX274" s="147"/>
      <c r="BY274" s="147"/>
      <c r="BZ274" s="147"/>
      <c r="CA274" s="147"/>
      <c r="CB274" s="147"/>
      <c r="CC274" s="147"/>
      <c r="CD274" s="147"/>
      <c r="CE274" s="147"/>
      <c r="CF274" s="147"/>
      <c r="CG274" s="147"/>
      <c r="CH274" s="147"/>
      <c r="CI274" s="147"/>
      <c r="CJ274" s="147"/>
      <c r="CK274" s="147"/>
      <c r="CL274" s="907" t="s">
        <v>45</v>
      </c>
      <c r="CM274" s="908"/>
      <c r="CN274" s="909"/>
      <c r="CO274" s="151">
        <v>98</v>
      </c>
      <c r="CP274" s="152">
        <v>0.95</v>
      </c>
      <c r="CQ274" s="152">
        <v>0</v>
      </c>
      <c r="CR274" s="9"/>
      <c r="CS274" s="17"/>
      <c r="CT274" s="154"/>
      <c r="CU274" s="155"/>
      <c r="CV274" s="17"/>
      <c r="CW274" s="17"/>
      <c r="CX274" s="123"/>
      <c r="CY274" s="156"/>
      <c r="CZ274" s="156"/>
      <c r="DA274" s="156"/>
      <c r="DB274" s="156"/>
      <c r="DC274" s="81"/>
      <c r="DD274" s="17"/>
      <c r="DE274" s="17"/>
    </row>
    <row r="275" spans="2:109" ht="15.75" x14ac:dyDescent="0.25">
      <c r="B275" s="147"/>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c r="AA275" s="147"/>
      <c r="AB275" s="147"/>
      <c r="AC275" s="147"/>
      <c r="AD275" s="147"/>
      <c r="AE275" s="147"/>
      <c r="AF275" s="147"/>
      <c r="AG275" s="534"/>
      <c r="AH275" s="147"/>
      <c r="AI275" s="147"/>
      <c r="AJ275" s="147"/>
      <c r="AK275" s="147"/>
      <c r="AL275" s="147"/>
      <c r="AM275" s="147"/>
      <c r="AN275" s="147"/>
      <c r="AO275" s="147"/>
      <c r="AP275" s="147"/>
      <c r="AQ275" s="534"/>
      <c r="AR275" s="534"/>
      <c r="AS275" s="534"/>
      <c r="AT275" s="534"/>
      <c r="AU275" s="534"/>
      <c r="AV275" s="534"/>
      <c r="AW275" s="534"/>
      <c r="AX275" s="534"/>
      <c r="AZ275" s="147"/>
      <c r="BA275" s="147"/>
      <c r="BB275" s="147"/>
      <c r="BC275" s="147"/>
      <c r="BD275" s="147"/>
      <c r="BE275" s="147"/>
      <c r="BF275" s="147"/>
      <c r="BG275" s="147"/>
      <c r="BH275" s="147"/>
      <c r="BI275" s="147"/>
      <c r="BJ275" s="147"/>
      <c r="BK275" s="147"/>
      <c r="BL275" s="147"/>
      <c r="BM275" s="147"/>
      <c r="BN275" s="147"/>
      <c r="BO275" s="147"/>
      <c r="BP275" s="147"/>
      <c r="BQ275" s="147"/>
      <c r="BR275" s="147"/>
      <c r="BS275" s="147"/>
      <c r="BT275" s="147"/>
      <c r="BU275" s="147"/>
      <c r="BV275" s="147"/>
      <c r="BW275" s="147"/>
      <c r="BX275" s="147"/>
      <c r="BY275" s="147"/>
      <c r="BZ275" s="147"/>
      <c r="CA275" s="147"/>
      <c r="CB275" s="147"/>
      <c r="CC275" s="147"/>
      <c r="CD275" s="147"/>
      <c r="CE275" s="147"/>
      <c r="CF275" s="147"/>
      <c r="CG275" s="147"/>
      <c r="CH275" s="147"/>
      <c r="CI275" s="147"/>
      <c r="CJ275" s="147"/>
      <c r="CK275" s="147"/>
      <c r="CL275" s="907" t="s">
        <v>131</v>
      </c>
      <c r="CM275" s="908"/>
      <c r="CN275" s="909"/>
      <c r="CO275" s="151">
        <v>99</v>
      </c>
      <c r="CP275" s="152">
        <v>1</v>
      </c>
      <c r="CQ275" s="152">
        <v>1</v>
      </c>
      <c r="CR275" s="9"/>
      <c r="CS275" s="17"/>
      <c r="CT275" s="17"/>
      <c r="CU275" s="17"/>
      <c r="CV275" s="17"/>
      <c r="CW275" s="17"/>
      <c r="CX275" s="123"/>
      <c r="CY275" s="123"/>
      <c r="CZ275" s="123"/>
      <c r="DA275" s="123"/>
      <c r="DB275" s="123"/>
      <c r="DC275" s="123"/>
      <c r="DD275" s="17"/>
      <c r="DE275" s="17"/>
    </row>
    <row r="276" spans="2:109" ht="15" x14ac:dyDescent="0.2">
      <c r="B276" s="147"/>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c r="AA276" s="147"/>
      <c r="AB276" s="147"/>
      <c r="AC276" s="147"/>
      <c r="AD276" s="147"/>
      <c r="AE276" s="147"/>
      <c r="AF276" s="147"/>
      <c r="AG276" s="534"/>
      <c r="AH276" s="147"/>
      <c r="AI276" s="147"/>
      <c r="AJ276" s="147"/>
      <c r="AK276" s="147"/>
      <c r="AL276" s="147"/>
      <c r="AM276" s="147"/>
      <c r="AN276" s="147"/>
      <c r="AO276" s="147"/>
      <c r="AP276" s="147"/>
      <c r="AQ276" s="534"/>
      <c r="AR276" s="534"/>
      <c r="AS276" s="534"/>
      <c r="AT276" s="534"/>
      <c r="AU276" s="534"/>
      <c r="AV276" s="534"/>
      <c r="AW276" s="534"/>
      <c r="AX276" s="534"/>
      <c r="AZ276" s="147"/>
      <c r="BA276" s="147"/>
      <c r="BB276" s="147"/>
      <c r="BC276" s="147"/>
      <c r="BD276" s="147"/>
      <c r="BE276" s="147"/>
      <c r="BF276" s="147"/>
      <c r="BG276" s="147"/>
      <c r="BH276" s="147"/>
      <c r="BI276" s="147"/>
      <c r="BJ276" s="147"/>
      <c r="BK276" s="147"/>
      <c r="BL276" s="147"/>
      <c r="BM276" s="147"/>
      <c r="BN276" s="147"/>
      <c r="BO276" s="147"/>
      <c r="BP276" s="147"/>
      <c r="BQ276" s="147"/>
      <c r="BR276" s="147"/>
      <c r="BS276" s="147"/>
      <c r="BT276" s="147"/>
      <c r="BU276" s="147"/>
      <c r="BV276" s="147"/>
      <c r="BW276" s="147"/>
      <c r="BX276" s="147"/>
      <c r="BY276" s="147"/>
      <c r="BZ276" s="147"/>
      <c r="CA276" s="147"/>
      <c r="CB276" s="147"/>
      <c r="CC276" s="147"/>
      <c r="CD276" s="147"/>
      <c r="CE276" s="147"/>
      <c r="CF276" s="147"/>
      <c r="CG276" s="147"/>
      <c r="CH276" s="147"/>
      <c r="CI276" s="147"/>
      <c r="CJ276" s="147"/>
      <c r="CL276" s="17"/>
      <c r="CM276" s="17"/>
      <c r="CN276" s="17"/>
      <c r="CO276" s="157"/>
      <c r="CP276" s="9"/>
      <c r="CQ276" s="9"/>
      <c r="CR276" s="9"/>
      <c r="CS276" s="17"/>
      <c r="CT276" s="17"/>
      <c r="CU276" s="17"/>
      <c r="CV276" s="17"/>
      <c r="CW276" s="17"/>
      <c r="CX276" s="123"/>
      <c r="CY276" s="123"/>
      <c r="CZ276" s="123"/>
      <c r="DA276" s="123"/>
      <c r="DB276" s="123"/>
      <c r="DC276" s="123"/>
      <c r="DD276" s="17"/>
      <c r="DE276" s="17"/>
    </row>
    <row r="277" spans="2:109" ht="15.75" x14ac:dyDescent="0.25">
      <c r="B277" s="147"/>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c r="AA277" s="147"/>
      <c r="AB277" s="147"/>
      <c r="AC277" s="147"/>
      <c r="AD277" s="147"/>
      <c r="AE277" s="147"/>
      <c r="AF277" s="147"/>
      <c r="AG277" s="534"/>
      <c r="AH277" s="147"/>
      <c r="AI277" s="147"/>
      <c r="AJ277" s="147"/>
      <c r="AK277" s="147"/>
      <c r="AL277" s="147"/>
      <c r="AM277" s="147"/>
      <c r="AN277" s="147"/>
      <c r="AO277" s="147"/>
      <c r="AP277" s="147"/>
      <c r="AQ277" s="534"/>
      <c r="AR277" s="534"/>
      <c r="AS277" s="534"/>
      <c r="AT277" s="534"/>
      <c r="AU277" s="534"/>
      <c r="AV277" s="534"/>
      <c r="AW277" s="534"/>
      <c r="AX277" s="534"/>
      <c r="AZ277" s="147"/>
      <c r="BA277" s="147"/>
      <c r="BB277" s="147"/>
      <c r="BC277" s="147"/>
      <c r="BD277" s="147"/>
      <c r="BE277" s="147"/>
      <c r="BF277" s="147"/>
      <c r="BG277" s="147"/>
      <c r="BH277" s="147"/>
      <c r="BI277" s="147"/>
      <c r="BJ277" s="147"/>
      <c r="BK277" s="147"/>
      <c r="BL277" s="147"/>
      <c r="BM277" s="147"/>
      <c r="BN277" s="147"/>
      <c r="BO277" s="147"/>
      <c r="BP277" s="147"/>
      <c r="BQ277" s="147"/>
      <c r="BR277" s="147"/>
      <c r="BS277" s="147"/>
      <c r="BT277" s="147"/>
      <c r="BU277" s="147"/>
      <c r="BV277" s="147"/>
      <c r="BW277" s="147"/>
      <c r="BX277" s="147"/>
      <c r="BY277" s="147"/>
      <c r="BZ277" s="147"/>
      <c r="CA277" s="147"/>
      <c r="CB277" s="147"/>
      <c r="CC277" s="147"/>
      <c r="CD277" s="147"/>
      <c r="CE277" s="147"/>
      <c r="CF277" s="147"/>
      <c r="CG277" s="147"/>
      <c r="CH277" s="147"/>
      <c r="CI277" s="147"/>
      <c r="CJ277" s="147"/>
      <c r="CL277" s="1390" t="s">
        <v>78</v>
      </c>
      <c r="CM277" s="1391"/>
      <c r="CN277" s="1391"/>
      <c r="CO277" s="17"/>
      <c r="CP277" s="9"/>
      <c r="CQ277" s="9"/>
      <c r="CR277" s="9"/>
      <c r="CS277" s="17"/>
      <c r="CT277" s="159"/>
      <c r="CU277" s="17"/>
      <c r="CV277" s="17"/>
      <c r="CW277" s="17"/>
      <c r="CX277" s="17"/>
      <c r="CY277" s="17"/>
      <c r="CZ277" s="17"/>
      <c r="DA277" s="17"/>
      <c r="DB277" s="17"/>
      <c r="DC277" s="17"/>
      <c r="DD277" s="17"/>
      <c r="DE277" s="17"/>
    </row>
    <row r="278" spans="2:109" ht="15.75" x14ac:dyDescent="0.25">
      <c r="B278" s="147"/>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c r="AA278" s="147"/>
      <c r="AB278" s="147"/>
      <c r="AC278" s="147"/>
      <c r="AD278" s="147"/>
      <c r="AE278" s="147"/>
      <c r="AF278" s="147"/>
      <c r="AG278" s="534"/>
      <c r="AH278" s="147"/>
      <c r="AI278" s="147"/>
      <c r="AJ278" s="147"/>
      <c r="AK278" s="147"/>
      <c r="AL278" s="147"/>
      <c r="AM278" s="147"/>
      <c r="AN278" s="147"/>
      <c r="AO278" s="147"/>
      <c r="AP278" s="147"/>
      <c r="AQ278" s="534"/>
      <c r="AR278" s="534"/>
      <c r="AS278" s="534"/>
      <c r="AT278" s="534"/>
      <c r="AU278" s="534"/>
      <c r="AV278" s="534"/>
      <c r="AW278" s="534"/>
      <c r="AX278" s="534"/>
      <c r="AZ278" s="147"/>
      <c r="BA278" s="147"/>
      <c r="BB278" s="147"/>
      <c r="BC278" s="147"/>
      <c r="BD278" s="147"/>
      <c r="BE278" s="147"/>
      <c r="BF278" s="147"/>
      <c r="BG278" s="147"/>
      <c r="BH278" s="147"/>
      <c r="BI278" s="147"/>
      <c r="BJ278" s="147"/>
      <c r="BK278" s="147"/>
      <c r="BL278" s="147"/>
      <c r="BM278" s="147"/>
      <c r="BN278" s="147"/>
      <c r="BO278" s="147"/>
      <c r="BP278" s="147"/>
      <c r="BQ278" s="147"/>
      <c r="BR278" s="147"/>
      <c r="BS278" s="147"/>
      <c r="BT278" s="147"/>
      <c r="BU278" s="147"/>
      <c r="BV278" s="147"/>
      <c r="BW278" s="147"/>
      <c r="BX278" s="147"/>
      <c r="BY278" s="147"/>
      <c r="BZ278" s="147"/>
      <c r="CA278" s="147"/>
      <c r="CB278" s="147"/>
      <c r="CC278" s="147"/>
      <c r="CD278" s="147"/>
      <c r="CE278" s="147"/>
      <c r="CF278" s="147"/>
      <c r="CG278" s="147"/>
      <c r="CH278" s="147"/>
      <c r="CI278" s="147"/>
      <c r="CJ278" s="147"/>
      <c r="CL278" s="1028" t="s">
        <v>83</v>
      </c>
      <c r="CM278" s="1029"/>
      <c r="CN278" s="1029"/>
      <c r="CO278" s="160">
        <f>+S32</f>
        <v>0</v>
      </c>
      <c r="CP278" s="9"/>
      <c r="CQ278" s="9"/>
      <c r="CR278" s="9"/>
      <c r="CS278" s="17"/>
      <c r="CT278" s="159"/>
      <c r="CU278" s="17"/>
      <c r="CV278" s="17"/>
      <c r="CW278" s="17"/>
      <c r="CX278" s="17"/>
      <c r="CY278" s="17"/>
      <c r="CZ278" s="17"/>
      <c r="DA278" s="17"/>
      <c r="DB278" s="17"/>
      <c r="DC278" s="17"/>
      <c r="DD278" s="17"/>
      <c r="DE278" s="17"/>
    </row>
    <row r="279" spans="2:109" ht="15.75" x14ac:dyDescent="0.2">
      <c r="B279" s="147"/>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c r="AA279" s="147"/>
      <c r="AB279" s="147"/>
      <c r="AC279" s="147"/>
      <c r="AD279" s="147"/>
      <c r="AE279" s="147"/>
      <c r="AF279" s="147"/>
      <c r="AG279" s="534"/>
      <c r="AH279" s="147"/>
      <c r="AI279" s="147"/>
      <c r="AJ279" s="147"/>
      <c r="AK279" s="147"/>
      <c r="AL279" s="147"/>
      <c r="AM279" s="147"/>
      <c r="AN279" s="147"/>
      <c r="AO279" s="147"/>
      <c r="AP279" s="147"/>
      <c r="AQ279" s="534"/>
      <c r="AR279" s="534"/>
      <c r="AS279" s="534"/>
      <c r="AT279" s="534"/>
      <c r="AU279" s="534"/>
      <c r="AV279" s="534"/>
      <c r="AW279" s="534"/>
      <c r="AX279" s="534"/>
      <c r="AZ279" s="147"/>
      <c r="BA279" s="147"/>
      <c r="BB279" s="147"/>
      <c r="BC279" s="147"/>
      <c r="BD279" s="147"/>
      <c r="BE279" s="147"/>
      <c r="BF279" s="147"/>
      <c r="BG279" s="147"/>
      <c r="BH279" s="147"/>
      <c r="BI279" s="147"/>
      <c r="BJ279" s="147"/>
      <c r="BK279" s="147"/>
      <c r="BL279" s="147"/>
      <c r="BM279" s="147"/>
      <c r="BN279" s="147"/>
      <c r="BO279" s="147"/>
      <c r="BP279" s="147"/>
      <c r="BQ279" s="147"/>
      <c r="BR279" s="147"/>
      <c r="BS279" s="147"/>
      <c r="BT279" s="147"/>
      <c r="BU279" s="147"/>
      <c r="BV279" s="147"/>
      <c r="BW279" s="147"/>
      <c r="BX279" s="147"/>
      <c r="BY279" s="147"/>
      <c r="BZ279" s="147"/>
      <c r="CA279" s="147"/>
      <c r="CB279" s="147"/>
      <c r="CC279" s="147"/>
      <c r="CD279" s="147"/>
      <c r="CE279" s="147"/>
      <c r="CF279" s="147"/>
      <c r="CG279" s="147"/>
      <c r="CH279" s="147"/>
      <c r="CI279" s="147"/>
      <c r="CJ279" s="147"/>
      <c r="CL279" s="931" t="s">
        <v>79</v>
      </c>
      <c r="CM279" s="932"/>
      <c r="CN279" s="932"/>
      <c r="CO279" s="161">
        <f>+LEN(CO278)</f>
        <v>1</v>
      </c>
      <c r="CP279" s="9"/>
      <c r="CQ279" s="9"/>
      <c r="CR279" s="9"/>
      <c r="CS279" s="17"/>
      <c r="CT279" s="159"/>
      <c r="CU279" s="17"/>
      <c r="CV279" s="17"/>
      <c r="CW279" s="17"/>
      <c r="CX279" s="123"/>
      <c r="CY279" s="123"/>
      <c r="CZ279" s="123"/>
      <c r="DA279" s="123"/>
      <c r="DB279" s="123"/>
      <c r="DC279" s="123"/>
      <c r="DD279" s="17"/>
      <c r="DE279" s="17"/>
    </row>
    <row r="280" spans="2:109" ht="15.75" x14ac:dyDescent="0.2">
      <c r="B280" s="147"/>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c r="AD280" s="147"/>
      <c r="AE280" s="147"/>
      <c r="AF280" s="147"/>
      <c r="AG280" s="534"/>
      <c r="AH280" s="147"/>
      <c r="AI280" s="147"/>
      <c r="AJ280" s="147"/>
      <c r="AK280" s="147"/>
      <c r="AL280" s="147"/>
      <c r="AM280" s="147"/>
      <c r="AN280" s="147"/>
      <c r="AO280" s="147"/>
      <c r="AP280" s="147"/>
      <c r="AQ280" s="534"/>
      <c r="AR280" s="534"/>
      <c r="AS280" s="534"/>
      <c r="AT280" s="534"/>
      <c r="AU280" s="534"/>
      <c r="AV280" s="534"/>
      <c r="AW280" s="534"/>
      <c r="AX280" s="534"/>
      <c r="AZ280" s="147"/>
      <c r="BA280" s="147"/>
      <c r="BB280" s="147"/>
      <c r="BC280" s="147"/>
      <c r="BD280" s="147"/>
      <c r="BE280" s="147"/>
      <c r="BF280" s="147"/>
      <c r="BG280" s="147"/>
      <c r="BH280" s="147"/>
      <c r="BI280" s="147"/>
      <c r="BJ280" s="147"/>
      <c r="BK280" s="147"/>
      <c r="BL280" s="147"/>
      <c r="BM280" s="147"/>
      <c r="BN280" s="147"/>
      <c r="BO280" s="147"/>
      <c r="BP280" s="147"/>
      <c r="BQ280" s="147"/>
      <c r="BR280" s="147"/>
      <c r="BS280" s="147"/>
      <c r="BT280" s="147"/>
      <c r="BU280" s="147"/>
      <c r="BV280" s="147"/>
      <c r="BW280" s="147"/>
      <c r="BX280" s="147"/>
      <c r="BY280" s="147"/>
      <c r="BZ280" s="147"/>
      <c r="CA280" s="147"/>
      <c r="CB280" s="147"/>
      <c r="CC280" s="147"/>
      <c r="CD280" s="147"/>
      <c r="CE280" s="147"/>
      <c r="CF280" s="147"/>
      <c r="CG280" s="147"/>
      <c r="CH280" s="147"/>
      <c r="CI280" s="147"/>
      <c r="CJ280" s="147"/>
      <c r="CL280" s="931" t="s">
        <v>142</v>
      </c>
      <c r="CM280" s="932"/>
      <c r="CN280" s="932"/>
      <c r="CO280" s="160">
        <f>IF(CO279&lt;8,1,0)</f>
        <v>1</v>
      </c>
      <c r="CQ280" s="9"/>
      <c r="CR280" s="9"/>
      <c r="CS280" s="17"/>
      <c r="CT280" s="162"/>
      <c r="CU280" s="163"/>
      <c r="CV280" s="17"/>
      <c r="CW280" s="17"/>
      <c r="CX280" s="123"/>
      <c r="CY280" s="123"/>
      <c r="CZ280" s="123"/>
      <c r="DA280" s="123"/>
      <c r="DB280" s="123"/>
      <c r="DC280" s="123"/>
      <c r="DD280" s="17"/>
      <c r="DE280" s="17"/>
    </row>
    <row r="281" spans="2:109" ht="15.75" x14ac:dyDescent="0.25">
      <c r="B281" s="147"/>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c r="AB281" s="147"/>
      <c r="AC281" s="147"/>
      <c r="AD281" s="147"/>
      <c r="AE281" s="147"/>
      <c r="AF281" s="147"/>
      <c r="AG281" s="534"/>
      <c r="AH281" s="147"/>
      <c r="AI281" s="147"/>
      <c r="AJ281" s="147"/>
      <c r="AK281" s="147"/>
      <c r="AL281" s="147"/>
      <c r="AM281" s="147"/>
      <c r="AN281" s="147"/>
      <c r="AO281" s="147"/>
      <c r="AP281" s="147"/>
      <c r="AQ281" s="534"/>
      <c r="AR281" s="534"/>
      <c r="AS281" s="534"/>
      <c r="AT281" s="534"/>
      <c r="AU281" s="534"/>
      <c r="AV281" s="534"/>
      <c r="AW281" s="534"/>
      <c r="AX281" s="534"/>
      <c r="AZ281" s="147"/>
      <c r="BA281" s="147"/>
      <c r="BB281" s="147"/>
      <c r="BC281" s="147"/>
      <c r="BD281" s="147"/>
      <c r="BE281" s="147"/>
      <c r="BF281" s="147"/>
      <c r="BG281" s="147"/>
      <c r="BH281" s="147"/>
      <c r="BI281" s="147"/>
      <c r="BJ281" s="147"/>
      <c r="BK281" s="147"/>
      <c r="BL281" s="147"/>
      <c r="BM281" s="147"/>
      <c r="BN281" s="147"/>
      <c r="BO281" s="147"/>
      <c r="BP281" s="147"/>
      <c r="BQ281" s="147"/>
      <c r="BR281" s="147"/>
      <c r="BS281" s="147"/>
      <c r="BT281" s="147"/>
      <c r="BU281" s="147"/>
      <c r="BV281" s="147"/>
      <c r="BW281" s="147"/>
      <c r="BX281" s="147"/>
      <c r="BY281" s="147"/>
      <c r="BZ281" s="147"/>
      <c r="CA281" s="147"/>
      <c r="CB281" s="147"/>
      <c r="CC281" s="147"/>
      <c r="CD281" s="147"/>
      <c r="CE281" s="147"/>
      <c r="CF281" s="147"/>
      <c r="CG281" s="147"/>
      <c r="CH281" s="147"/>
      <c r="CI281" s="147"/>
      <c r="CJ281" s="147"/>
      <c r="CL281" s="1028" t="s">
        <v>82</v>
      </c>
      <c r="CM281" s="1029"/>
      <c r="CN281" s="1029"/>
      <c r="CO281" s="164">
        <f>+S34</f>
        <v>0</v>
      </c>
      <c r="CP281" s="9"/>
      <c r="CQ281" s="9"/>
      <c r="CR281" s="9"/>
      <c r="CS281" s="17"/>
      <c r="CT281" s="162"/>
      <c r="CU281" s="163"/>
      <c r="CV281" s="17"/>
      <c r="CW281" s="17"/>
      <c r="CX281" s="123"/>
      <c r="CY281" s="123"/>
      <c r="CZ281" s="123"/>
      <c r="DA281" s="123"/>
      <c r="DB281" s="123"/>
      <c r="DC281" s="123"/>
      <c r="DD281" s="17"/>
      <c r="DE281" s="17"/>
    </row>
    <row r="282" spans="2:109" ht="15.75" x14ac:dyDescent="0.2">
      <c r="B282" s="147"/>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c r="AC282" s="147"/>
      <c r="AD282" s="147"/>
      <c r="AE282" s="147"/>
      <c r="AF282" s="147"/>
      <c r="AG282" s="534"/>
      <c r="AH282" s="147"/>
      <c r="AI282" s="147"/>
      <c r="AJ282" s="147"/>
      <c r="AK282" s="147"/>
      <c r="AL282" s="147"/>
      <c r="AM282" s="147"/>
      <c r="AN282" s="147"/>
      <c r="AO282" s="147"/>
      <c r="AP282" s="147"/>
      <c r="AQ282" s="534"/>
      <c r="AR282" s="534"/>
      <c r="AS282" s="534"/>
      <c r="AT282" s="534"/>
      <c r="AU282" s="534"/>
      <c r="AV282" s="534"/>
      <c r="AW282" s="534"/>
      <c r="AX282" s="534"/>
      <c r="AZ282" s="147"/>
      <c r="BA282" s="147"/>
      <c r="BB282" s="147"/>
      <c r="BC282" s="147"/>
      <c r="BD282" s="147"/>
      <c r="BE282" s="147"/>
      <c r="BF282" s="147"/>
      <c r="BG282" s="147"/>
      <c r="BH282" s="147"/>
      <c r="BI282" s="147"/>
      <c r="BJ282" s="147"/>
      <c r="BK282" s="147"/>
      <c r="BL282" s="147"/>
      <c r="BM282" s="147"/>
      <c r="BN282" s="147"/>
      <c r="BO282" s="147"/>
      <c r="BP282" s="147"/>
      <c r="BQ282" s="147"/>
      <c r="BR282" s="147"/>
      <c r="BS282" s="147"/>
      <c r="BT282" s="147"/>
      <c r="BU282" s="147"/>
      <c r="BV282" s="147"/>
      <c r="BW282" s="147"/>
      <c r="BX282" s="147"/>
      <c r="BY282" s="147"/>
      <c r="BZ282" s="147"/>
      <c r="CA282" s="147"/>
      <c r="CB282" s="147"/>
      <c r="CC282" s="147"/>
      <c r="CD282" s="147"/>
      <c r="CE282" s="147"/>
      <c r="CF282" s="147"/>
      <c r="CG282" s="147"/>
      <c r="CH282" s="147"/>
      <c r="CI282" s="147"/>
      <c r="CJ282" s="147"/>
      <c r="CL282" s="931" t="s">
        <v>80</v>
      </c>
      <c r="CM282" s="932"/>
      <c r="CN282" s="932"/>
      <c r="CO282" s="161">
        <f>+LEN(CO281)</f>
        <v>1</v>
      </c>
      <c r="CQ282" s="9"/>
      <c r="CR282" s="9"/>
      <c r="CS282" s="17"/>
      <c r="CT282" s="162"/>
      <c r="CU282" s="163"/>
      <c r="CV282" s="17"/>
      <c r="CW282" s="17"/>
      <c r="CX282" s="123"/>
      <c r="CY282" s="123"/>
      <c r="CZ282" s="123"/>
      <c r="DA282" s="123"/>
      <c r="DB282" s="123"/>
      <c r="DC282" s="123"/>
      <c r="DD282" s="17"/>
      <c r="DE282" s="17"/>
    </row>
    <row r="283" spans="2:109" ht="15.75" x14ac:dyDescent="0.2">
      <c r="B283" s="147"/>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c r="AB283" s="147"/>
      <c r="AC283" s="147"/>
      <c r="AD283" s="147"/>
      <c r="AE283" s="147"/>
      <c r="AF283" s="147"/>
      <c r="AG283" s="534"/>
      <c r="AH283" s="147"/>
      <c r="AI283" s="147"/>
      <c r="AJ283" s="147"/>
      <c r="AK283" s="147"/>
      <c r="AL283" s="147"/>
      <c r="AM283" s="147"/>
      <c r="AN283" s="147"/>
      <c r="AO283" s="147"/>
      <c r="AP283" s="147"/>
      <c r="AQ283" s="534"/>
      <c r="AR283" s="534"/>
      <c r="AS283" s="534"/>
      <c r="AT283" s="534"/>
      <c r="AU283" s="534"/>
      <c r="AV283" s="534"/>
      <c r="AW283" s="534"/>
      <c r="AX283" s="534"/>
      <c r="AZ283" s="147"/>
      <c r="BA283" s="147"/>
      <c r="BB283" s="147"/>
      <c r="BC283" s="147"/>
      <c r="BD283" s="147"/>
      <c r="BE283" s="147"/>
      <c r="BF283" s="147"/>
      <c r="BG283" s="147"/>
      <c r="BH283" s="147"/>
      <c r="BI283" s="147"/>
      <c r="BJ283" s="147"/>
      <c r="BK283" s="147"/>
      <c r="BL283" s="147"/>
      <c r="BM283" s="147"/>
      <c r="BN283" s="147"/>
      <c r="BO283" s="147"/>
      <c r="BP283" s="147"/>
      <c r="BQ283" s="147"/>
      <c r="BR283" s="147"/>
      <c r="BS283" s="147"/>
      <c r="BT283" s="147"/>
      <c r="BU283" s="147"/>
      <c r="BV283" s="147"/>
      <c r="BW283" s="147"/>
      <c r="BX283" s="147"/>
      <c r="BY283" s="147"/>
      <c r="BZ283" s="147"/>
      <c r="CA283" s="147"/>
      <c r="CB283" s="147"/>
      <c r="CC283" s="147"/>
      <c r="CD283" s="147"/>
      <c r="CE283" s="147"/>
      <c r="CF283" s="147"/>
      <c r="CG283" s="147"/>
      <c r="CH283" s="147"/>
      <c r="CI283" s="147"/>
      <c r="CJ283" s="147"/>
      <c r="CL283" s="931" t="s">
        <v>143</v>
      </c>
      <c r="CM283" s="932"/>
      <c r="CN283" s="932"/>
      <c r="CO283" s="160">
        <f>IF(CO282&lt;5,1,0)</f>
        <v>1</v>
      </c>
      <c r="CQ283" s="9"/>
      <c r="CR283" s="9"/>
      <c r="CS283" s="17"/>
      <c r="CT283" s="162"/>
      <c r="CU283" s="163"/>
      <c r="CV283" s="17"/>
      <c r="CW283" s="17"/>
      <c r="CX283" s="123"/>
      <c r="CY283" s="123"/>
      <c r="CZ283" s="123"/>
      <c r="DA283" s="123"/>
      <c r="DB283" s="123"/>
      <c r="DC283" s="123"/>
      <c r="DD283" s="17"/>
      <c r="DE283" s="17"/>
    </row>
    <row r="284" spans="2:109" ht="15.75" x14ac:dyDescent="0.25">
      <c r="B284" s="147"/>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c r="AA284" s="147"/>
      <c r="AB284" s="147"/>
      <c r="AC284" s="147"/>
      <c r="AD284" s="147"/>
      <c r="AE284" s="147"/>
      <c r="AF284" s="147"/>
      <c r="AG284" s="534"/>
      <c r="AH284" s="147"/>
      <c r="AI284" s="147"/>
      <c r="AJ284" s="147"/>
      <c r="AK284" s="147"/>
      <c r="AL284" s="147"/>
      <c r="AM284" s="147"/>
      <c r="AN284" s="147"/>
      <c r="AO284" s="147"/>
      <c r="AP284" s="147"/>
      <c r="AQ284" s="534"/>
      <c r="AR284" s="534"/>
      <c r="AS284" s="534"/>
      <c r="AT284" s="534"/>
      <c r="AU284" s="534"/>
      <c r="AV284" s="534"/>
      <c r="AW284" s="534"/>
      <c r="AX284" s="534"/>
      <c r="AZ284" s="147"/>
      <c r="BA284" s="147"/>
      <c r="BB284" s="147"/>
      <c r="BC284" s="147"/>
      <c r="BD284" s="147"/>
      <c r="BE284" s="147"/>
      <c r="BF284" s="147"/>
      <c r="BG284" s="147"/>
      <c r="BH284" s="147"/>
      <c r="BI284" s="147"/>
      <c r="BJ284" s="147"/>
      <c r="BK284" s="147"/>
      <c r="BL284" s="147"/>
      <c r="BM284" s="147"/>
      <c r="BN284" s="147"/>
      <c r="BO284" s="147"/>
      <c r="BP284" s="147"/>
      <c r="BQ284" s="147"/>
      <c r="BR284" s="147"/>
      <c r="BS284" s="147"/>
      <c r="BT284" s="147"/>
      <c r="BU284" s="147"/>
      <c r="BV284" s="147"/>
      <c r="BW284" s="147"/>
      <c r="BX284" s="147"/>
      <c r="BY284" s="147"/>
      <c r="BZ284" s="147"/>
      <c r="CA284" s="147"/>
      <c r="CB284" s="147"/>
      <c r="CC284" s="147"/>
      <c r="CD284" s="147"/>
      <c r="CE284" s="147"/>
      <c r="CF284" s="147"/>
      <c r="CG284" s="147"/>
      <c r="CH284" s="147"/>
      <c r="CI284" s="147"/>
      <c r="CJ284" s="147"/>
      <c r="CL284" s="1028" t="s">
        <v>44</v>
      </c>
      <c r="CM284" s="1029"/>
      <c r="CN284" s="1029"/>
      <c r="CO284" s="165">
        <f>+S36</f>
        <v>0</v>
      </c>
      <c r="CQ284" s="9"/>
      <c r="CR284" s="9"/>
      <c r="CS284" s="17"/>
      <c r="CT284" s="162"/>
      <c r="CU284" s="163"/>
      <c r="CV284" s="17"/>
      <c r="CW284" s="17"/>
      <c r="CX284" s="123"/>
      <c r="CY284" s="123"/>
      <c r="CZ284" s="123"/>
      <c r="DA284" s="123"/>
      <c r="DB284" s="123"/>
      <c r="DC284" s="123"/>
      <c r="DD284" s="17"/>
      <c r="DE284" s="17"/>
    </row>
    <row r="285" spans="2:109" ht="15.75" x14ac:dyDescent="0.25">
      <c r="B285" s="147"/>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c r="AA285" s="147"/>
      <c r="AB285" s="147"/>
      <c r="AC285" s="147"/>
      <c r="AD285" s="147"/>
      <c r="AE285" s="147"/>
      <c r="AF285" s="147"/>
      <c r="AG285" s="534"/>
      <c r="AH285" s="147"/>
      <c r="AI285" s="147"/>
      <c r="AJ285" s="147"/>
      <c r="AK285" s="147"/>
      <c r="AL285" s="147"/>
      <c r="AM285" s="147"/>
      <c r="AN285" s="147"/>
      <c r="AO285" s="147"/>
      <c r="AP285" s="147"/>
      <c r="AQ285" s="534"/>
      <c r="AR285" s="534"/>
      <c r="AS285" s="534"/>
      <c r="AT285" s="534"/>
      <c r="AU285" s="534"/>
      <c r="AV285" s="534"/>
      <c r="AW285" s="534"/>
      <c r="AX285" s="534"/>
      <c r="AZ285" s="147"/>
      <c r="BA285" s="147"/>
      <c r="BB285" s="147"/>
      <c r="BC285" s="147"/>
      <c r="BD285" s="147"/>
      <c r="BE285" s="147"/>
      <c r="BF285" s="147"/>
      <c r="BG285" s="147"/>
      <c r="BH285" s="147"/>
      <c r="BI285" s="147"/>
      <c r="BJ285" s="147"/>
      <c r="BK285" s="147"/>
      <c r="BL285" s="147"/>
      <c r="BM285" s="147"/>
      <c r="BN285" s="147"/>
      <c r="BO285" s="147"/>
      <c r="BP285" s="147"/>
      <c r="BQ285" s="147"/>
      <c r="BR285" s="147"/>
      <c r="BS285" s="147"/>
      <c r="BT285" s="147"/>
      <c r="BU285" s="147"/>
      <c r="BV285" s="147"/>
      <c r="BW285" s="147"/>
      <c r="BX285" s="147"/>
      <c r="BY285" s="147"/>
      <c r="BZ285" s="147"/>
      <c r="CA285" s="147"/>
      <c r="CB285" s="147"/>
      <c r="CC285" s="147"/>
      <c r="CD285" s="147"/>
      <c r="CE285" s="147"/>
      <c r="CF285" s="147"/>
      <c r="CG285" s="147"/>
      <c r="CH285" s="147"/>
      <c r="CI285" s="147"/>
      <c r="CJ285" s="147"/>
      <c r="CL285" s="907" t="s">
        <v>81</v>
      </c>
      <c r="CM285" s="908"/>
      <c r="CN285" s="908"/>
      <c r="CO285" s="161">
        <f>+LEN(CO284)</f>
        <v>1</v>
      </c>
      <c r="CP285" s="9"/>
      <c r="CQ285" s="9"/>
      <c r="CR285" s="9"/>
      <c r="CS285" s="17"/>
      <c r="CT285" s="162"/>
      <c r="CU285" s="163"/>
      <c r="CV285" s="17"/>
      <c r="CW285" s="17"/>
      <c r="CX285" s="123"/>
      <c r="CY285" s="123"/>
      <c r="CZ285" s="123"/>
      <c r="DA285" s="123"/>
      <c r="DB285" s="123"/>
      <c r="DC285" s="123"/>
      <c r="DD285" s="17"/>
      <c r="DE285" s="17"/>
    </row>
    <row r="286" spans="2:109" ht="15.75" x14ac:dyDescent="0.25">
      <c r="B286" s="147"/>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c r="AA286" s="147"/>
      <c r="AB286" s="147"/>
      <c r="AC286" s="147"/>
      <c r="AD286" s="147"/>
      <c r="AE286" s="147"/>
      <c r="AF286" s="147"/>
      <c r="AG286" s="534"/>
      <c r="AH286" s="147"/>
      <c r="AI286" s="147"/>
      <c r="AJ286" s="147"/>
      <c r="AK286" s="147"/>
      <c r="AL286" s="147"/>
      <c r="AM286" s="147"/>
      <c r="AN286" s="147"/>
      <c r="AO286" s="147"/>
      <c r="AP286" s="147"/>
      <c r="AQ286" s="534"/>
      <c r="AR286" s="534"/>
      <c r="AS286" s="534"/>
      <c r="AT286" s="534"/>
      <c r="AU286" s="534"/>
      <c r="AV286" s="534"/>
      <c r="AW286" s="534"/>
      <c r="AX286" s="534"/>
      <c r="AZ286" s="147"/>
      <c r="BA286" s="147"/>
      <c r="BB286" s="147"/>
      <c r="BC286" s="147"/>
      <c r="BD286" s="147"/>
      <c r="BE286" s="147"/>
      <c r="BF286" s="147"/>
      <c r="BG286" s="147"/>
      <c r="BH286" s="147"/>
      <c r="BI286" s="147"/>
      <c r="BJ286" s="147"/>
      <c r="BK286" s="147"/>
      <c r="BL286" s="147"/>
      <c r="BM286" s="147"/>
      <c r="BN286" s="147"/>
      <c r="BO286" s="147"/>
      <c r="BP286" s="147"/>
      <c r="BQ286" s="147"/>
      <c r="BR286" s="147"/>
      <c r="BS286" s="147"/>
      <c r="BT286" s="147"/>
      <c r="BU286" s="147"/>
      <c r="BV286" s="147"/>
      <c r="BW286" s="147"/>
      <c r="BX286" s="147"/>
      <c r="BY286" s="147"/>
      <c r="BZ286" s="147"/>
      <c r="CA286" s="147"/>
      <c r="CB286" s="147"/>
      <c r="CC286" s="147"/>
      <c r="CD286" s="147"/>
      <c r="CE286" s="147"/>
      <c r="CF286" s="147"/>
      <c r="CG286" s="147"/>
      <c r="CH286" s="147"/>
      <c r="CI286" s="147"/>
      <c r="CJ286" s="147"/>
      <c r="CL286" s="907" t="s">
        <v>144</v>
      </c>
      <c r="CM286" s="908"/>
      <c r="CN286" s="908"/>
      <c r="CO286" s="160">
        <f>IF(CO285&lt;10,1,0)</f>
        <v>1</v>
      </c>
      <c r="CQ286" s="9"/>
      <c r="CR286" s="9"/>
      <c r="CS286" s="17"/>
      <c r="CT286" s="162"/>
      <c r="CU286" s="163"/>
      <c r="CV286" s="17"/>
      <c r="CW286" s="17"/>
      <c r="CX286" s="123"/>
      <c r="CY286" s="123"/>
      <c r="CZ286" s="123"/>
      <c r="DA286" s="123"/>
      <c r="DB286" s="123"/>
      <c r="DC286" s="123"/>
      <c r="DD286" s="17"/>
      <c r="DE286" s="17"/>
    </row>
    <row r="287" spans="2:109" ht="12.75" customHeight="1" x14ac:dyDescent="0.25">
      <c r="B287" s="147"/>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c r="AA287" s="147"/>
      <c r="AB287" s="147"/>
      <c r="AC287" s="147"/>
      <c r="AD287" s="147"/>
      <c r="AE287" s="147"/>
      <c r="AF287" s="147"/>
      <c r="AG287" s="534"/>
      <c r="AH287" s="147"/>
      <c r="AI287" s="147"/>
      <c r="AJ287" s="147"/>
      <c r="AK287" s="147"/>
      <c r="AL287" s="147"/>
      <c r="AM287" s="147"/>
      <c r="AN287" s="147"/>
      <c r="AO287" s="147"/>
      <c r="AP287" s="147"/>
      <c r="AQ287" s="534"/>
      <c r="AR287" s="534"/>
      <c r="AS287" s="534"/>
      <c r="AT287" s="534"/>
      <c r="AU287" s="534"/>
      <c r="AV287" s="534"/>
      <c r="AW287" s="534"/>
      <c r="AX287" s="534"/>
      <c r="AZ287" s="147"/>
      <c r="BA287" s="147"/>
      <c r="BB287" s="147"/>
      <c r="BC287" s="147"/>
      <c r="BD287" s="147"/>
      <c r="BE287" s="147"/>
      <c r="BF287" s="147"/>
      <c r="BG287" s="147"/>
      <c r="BH287" s="147"/>
      <c r="BI287" s="147"/>
      <c r="BJ287" s="147"/>
      <c r="BK287" s="147"/>
      <c r="BL287" s="147"/>
      <c r="BM287" s="147"/>
      <c r="BN287" s="147"/>
      <c r="BO287" s="147"/>
      <c r="BP287" s="147"/>
      <c r="BQ287" s="147"/>
      <c r="BR287" s="147"/>
      <c r="BS287" s="147"/>
      <c r="BT287" s="147"/>
      <c r="BU287" s="147"/>
      <c r="BV287" s="147"/>
      <c r="BW287" s="147"/>
      <c r="BX287" s="147"/>
      <c r="BY287" s="147"/>
      <c r="BZ287" s="147"/>
      <c r="CA287" s="147"/>
      <c r="CB287" s="147"/>
      <c r="CC287" s="147"/>
      <c r="CD287" s="147"/>
      <c r="CE287" s="147"/>
      <c r="CF287" s="147"/>
      <c r="CG287" s="147"/>
      <c r="CH287" s="147"/>
      <c r="CI287" s="147"/>
      <c r="CJ287" s="147"/>
      <c r="CL287" s="1028" t="s">
        <v>139</v>
      </c>
      <c r="CM287" s="1029"/>
      <c r="CN287" s="1422"/>
      <c r="CO287" s="17"/>
      <c r="CP287" s="9"/>
      <c r="CQ287" s="9"/>
      <c r="CR287" s="9"/>
      <c r="CS287" s="17"/>
      <c r="CT287" s="159"/>
      <c r="CU287" s="163"/>
      <c r="CV287" s="17"/>
      <c r="CW287" s="17"/>
      <c r="CX287" s="123"/>
      <c r="CY287" s="123"/>
      <c r="CZ287" s="123"/>
      <c r="DA287" s="123"/>
      <c r="DB287" s="123"/>
      <c r="DC287" s="123"/>
      <c r="DD287" s="17"/>
      <c r="DE287" s="17"/>
    </row>
    <row r="288" spans="2:109" ht="12.75" customHeight="1" x14ac:dyDescent="0.25">
      <c r="B288" s="147"/>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534"/>
      <c r="AH288" s="147"/>
      <c r="AI288" s="147"/>
      <c r="AJ288" s="147"/>
      <c r="AK288" s="147"/>
      <c r="AL288" s="147"/>
      <c r="AM288" s="147"/>
      <c r="AN288" s="147"/>
      <c r="AO288" s="147"/>
      <c r="AP288" s="147"/>
      <c r="AQ288" s="534"/>
      <c r="AR288" s="534"/>
      <c r="AS288" s="534"/>
      <c r="AT288" s="534"/>
      <c r="AU288" s="534"/>
      <c r="AV288" s="534"/>
      <c r="AW288" s="534"/>
      <c r="AX288" s="534"/>
      <c r="AZ288" s="147"/>
      <c r="BA288" s="147"/>
      <c r="BB288" s="147"/>
      <c r="BC288" s="147"/>
      <c r="BD288" s="147"/>
      <c r="BE288" s="147"/>
      <c r="BF288" s="147"/>
      <c r="BG288" s="147"/>
      <c r="BH288" s="147"/>
      <c r="BI288" s="147"/>
      <c r="BJ288" s="147"/>
      <c r="BK288" s="147"/>
      <c r="BL288" s="147"/>
      <c r="BM288" s="147"/>
      <c r="BN288" s="147"/>
      <c r="BO288" s="147"/>
      <c r="BP288" s="147"/>
      <c r="BQ288" s="147"/>
      <c r="BR288" s="147"/>
      <c r="BS288" s="147"/>
      <c r="BT288" s="147"/>
      <c r="BU288" s="147"/>
      <c r="BV288" s="147"/>
      <c r="BW288" s="147"/>
      <c r="BX288" s="147"/>
      <c r="BY288" s="147"/>
      <c r="BZ288" s="147"/>
      <c r="CA288" s="147"/>
      <c r="CB288" s="147"/>
      <c r="CC288" s="147"/>
      <c r="CD288" s="147"/>
      <c r="CE288" s="147"/>
      <c r="CF288" s="147"/>
      <c r="CG288" s="147"/>
      <c r="CH288" s="147"/>
      <c r="CI288" s="147"/>
      <c r="CJ288" s="147"/>
      <c r="CL288" s="926" t="s">
        <v>140</v>
      </c>
      <c r="CM288" s="1035"/>
      <c r="CN288" s="166">
        <f>+S38</f>
        <v>0</v>
      </c>
      <c r="CO288" s="167">
        <f>+LEN(CN288)</f>
        <v>1</v>
      </c>
      <c r="CP288" s="168">
        <f>+CN288</f>
        <v>0</v>
      </c>
      <c r="CQ288" s="33" t="s">
        <v>211</v>
      </c>
      <c r="CR288" s="9"/>
      <c r="CS288" s="17"/>
      <c r="CT288" s="159"/>
      <c r="CU288" s="163"/>
      <c r="CV288" s="17"/>
      <c r="CW288" s="17"/>
      <c r="CX288" s="123"/>
      <c r="CY288" s="123"/>
      <c r="CZ288" s="123"/>
      <c r="DA288" s="123"/>
      <c r="DB288" s="123"/>
      <c r="DC288" s="123"/>
      <c r="DD288" s="17"/>
      <c r="DE288" s="17"/>
    </row>
    <row r="289" spans="2:109" ht="12.75" customHeight="1" x14ac:dyDescent="0.25">
      <c r="B289" s="147"/>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c r="AA289" s="147"/>
      <c r="AB289" s="147"/>
      <c r="AC289" s="147"/>
      <c r="AD289" s="147"/>
      <c r="AE289" s="147"/>
      <c r="AF289" s="147"/>
      <c r="AG289" s="534"/>
      <c r="AH289" s="147"/>
      <c r="AI289" s="147"/>
      <c r="AJ289" s="147"/>
      <c r="AK289" s="147"/>
      <c r="AL289" s="147"/>
      <c r="AM289" s="147"/>
      <c r="AN289" s="147"/>
      <c r="AO289" s="147"/>
      <c r="AP289" s="147"/>
      <c r="AQ289" s="534"/>
      <c r="AR289" s="534"/>
      <c r="AS289" s="534"/>
      <c r="AT289" s="534"/>
      <c r="AU289" s="534"/>
      <c r="AV289" s="534"/>
      <c r="AW289" s="534"/>
      <c r="AX289" s="534"/>
      <c r="AZ289" s="147"/>
      <c r="BA289" s="147"/>
      <c r="BB289" s="147"/>
      <c r="BC289" s="147"/>
      <c r="BD289" s="147"/>
      <c r="BE289" s="147"/>
      <c r="BF289" s="147"/>
      <c r="BG289" s="147"/>
      <c r="BH289" s="147"/>
      <c r="BI289" s="147"/>
      <c r="BJ289" s="147"/>
      <c r="BK289" s="147"/>
      <c r="BL289" s="147"/>
      <c r="BM289" s="147"/>
      <c r="BN289" s="147"/>
      <c r="BO289" s="147"/>
      <c r="BP289" s="147"/>
      <c r="BQ289" s="147"/>
      <c r="BR289" s="147"/>
      <c r="BS289" s="147"/>
      <c r="BT289" s="147"/>
      <c r="BU289" s="147"/>
      <c r="BV289" s="147"/>
      <c r="BW289" s="147"/>
      <c r="BX289" s="147"/>
      <c r="BY289" s="147"/>
      <c r="BZ289" s="147"/>
      <c r="CA289" s="147"/>
      <c r="CB289" s="147"/>
      <c r="CC289" s="147"/>
      <c r="CD289" s="147"/>
      <c r="CE289" s="147"/>
      <c r="CF289" s="147"/>
      <c r="CG289" s="147"/>
      <c r="CH289" s="147"/>
      <c r="CI289" s="147"/>
      <c r="CJ289" s="147"/>
      <c r="CL289" s="907" t="s">
        <v>145</v>
      </c>
      <c r="CM289" s="908"/>
      <c r="CN289" s="1124"/>
      <c r="CO289" s="215" t="str">
        <f>IF(LEN(CN288)&lt;5,CP289,IF(CO290=2,CP290,IF(CP288&gt;=34000,0,CQ288)))</f>
        <v>יש למלא ב "פרטי ההזמנה" את מועד תחילת ההזמנה</v>
      </c>
      <c r="CP289" s="33" t="s">
        <v>195</v>
      </c>
      <c r="CQ289" s="9"/>
      <c r="CR289" s="9"/>
      <c r="CS289" s="17"/>
      <c r="CT289" s="159"/>
      <c r="CU289" s="163"/>
      <c r="CV289" s="17"/>
      <c r="CW289" s="17"/>
      <c r="CX289" s="123"/>
      <c r="CY289" s="123"/>
      <c r="CZ289" s="123"/>
      <c r="DA289" s="123"/>
      <c r="DB289" s="123"/>
      <c r="DC289" s="123"/>
      <c r="DD289" s="17"/>
      <c r="DE289" s="17"/>
    </row>
    <row r="290" spans="2:109" ht="12.75" customHeight="1" x14ac:dyDescent="0.25">
      <c r="B290" s="147"/>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c r="AG290" s="534"/>
      <c r="AH290" s="147"/>
      <c r="AI290" s="147"/>
      <c r="AJ290" s="147"/>
      <c r="AK290" s="147"/>
      <c r="AL290" s="147"/>
      <c r="AM290" s="147"/>
      <c r="AN290" s="147"/>
      <c r="AO290" s="147"/>
      <c r="AP290" s="147"/>
      <c r="AQ290" s="534"/>
      <c r="AR290" s="534"/>
      <c r="AS290" s="534"/>
      <c r="AT290" s="534"/>
      <c r="AU290" s="534"/>
      <c r="AV290" s="534"/>
      <c r="AW290" s="534"/>
      <c r="AX290" s="534"/>
      <c r="AZ290" s="147"/>
      <c r="BA290" s="147"/>
      <c r="BB290" s="147"/>
      <c r="BC290" s="147"/>
      <c r="BD290" s="147"/>
      <c r="BE290" s="147"/>
      <c r="BF290" s="147"/>
      <c r="BG290" s="147"/>
      <c r="BH290" s="147"/>
      <c r="BI290" s="147"/>
      <c r="BJ290" s="147"/>
      <c r="BK290" s="147"/>
      <c r="BL290" s="147"/>
      <c r="BM290" s="147"/>
      <c r="BN290" s="147"/>
      <c r="BO290" s="147"/>
      <c r="BP290" s="147"/>
      <c r="BQ290" s="147"/>
      <c r="BR290" s="147"/>
      <c r="BS290" s="147"/>
      <c r="BT290" s="147"/>
      <c r="BU290" s="147"/>
      <c r="BV290" s="147"/>
      <c r="BW290" s="147"/>
      <c r="BX290" s="147"/>
      <c r="BY290" s="147"/>
      <c r="BZ290" s="147"/>
      <c r="CA290" s="147"/>
      <c r="CB290" s="147"/>
      <c r="CC290" s="147"/>
      <c r="CD290" s="147"/>
      <c r="CE290" s="147"/>
      <c r="CF290" s="147"/>
      <c r="CG290" s="147"/>
      <c r="CH290" s="147"/>
      <c r="CI290" s="147"/>
      <c r="CJ290" s="147"/>
      <c r="CL290" s="253"/>
      <c r="CM290" s="253"/>
      <c r="CN290" s="254"/>
      <c r="CO290" s="32">
        <f>TYPE(CN288)</f>
        <v>1</v>
      </c>
      <c r="CP290" s="33" t="s">
        <v>197</v>
      </c>
      <c r="CQ290" s="9"/>
      <c r="CR290" s="9"/>
      <c r="CS290" s="17"/>
      <c r="CT290" s="159"/>
      <c r="CU290" s="163"/>
      <c r="CV290" s="17"/>
      <c r="CW290" s="17"/>
      <c r="CX290" s="123"/>
      <c r="CY290" s="123"/>
      <c r="CZ290" s="123"/>
      <c r="DA290" s="123"/>
      <c r="DB290" s="123"/>
      <c r="DC290" s="123"/>
      <c r="DD290" s="17"/>
      <c r="DE290" s="17"/>
    </row>
    <row r="291" spans="2:109" ht="15.75" x14ac:dyDescent="0.25">
      <c r="B291" s="147"/>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c r="AA291" s="147"/>
      <c r="AB291" s="147"/>
      <c r="AC291" s="147"/>
      <c r="AD291" s="147"/>
      <c r="AE291" s="147"/>
      <c r="AF291" s="147"/>
      <c r="AG291" s="534"/>
      <c r="AH291" s="147"/>
      <c r="AI291" s="147"/>
      <c r="AJ291" s="147"/>
      <c r="AK291" s="147"/>
      <c r="AL291" s="147"/>
      <c r="AM291" s="147"/>
      <c r="AN291" s="147"/>
      <c r="AO291" s="147"/>
      <c r="AP291" s="147"/>
      <c r="AQ291" s="534"/>
      <c r="AR291" s="534"/>
      <c r="AS291" s="534"/>
      <c r="AT291" s="534"/>
      <c r="AU291" s="534"/>
      <c r="AV291" s="534"/>
      <c r="AW291" s="534"/>
      <c r="AX291" s="534"/>
      <c r="AZ291" s="147"/>
      <c r="BA291" s="147"/>
      <c r="BB291" s="147"/>
      <c r="BC291" s="147"/>
      <c r="BD291" s="147"/>
      <c r="BE291" s="147"/>
      <c r="BF291" s="147"/>
      <c r="BG291" s="147"/>
      <c r="BH291" s="147"/>
      <c r="BI291" s="147"/>
      <c r="BJ291" s="147"/>
      <c r="BK291" s="147"/>
      <c r="BL291" s="147"/>
      <c r="BM291" s="147"/>
      <c r="BN291" s="147"/>
      <c r="BO291" s="147"/>
      <c r="BP291" s="147"/>
      <c r="BQ291" s="147"/>
      <c r="BR291" s="147"/>
      <c r="BS291" s="147"/>
      <c r="BT291" s="147"/>
      <c r="BU291" s="147"/>
      <c r="BV291" s="147"/>
      <c r="BW291" s="147"/>
      <c r="BX291" s="147"/>
      <c r="BY291" s="147"/>
      <c r="BZ291" s="147"/>
      <c r="CA291" s="147"/>
      <c r="CB291" s="147"/>
      <c r="CC291" s="147"/>
      <c r="CD291" s="147"/>
      <c r="CE291" s="147"/>
      <c r="CF291" s="147"/>
      <c r="CG291" s="147"/>
      <c r="CH291" s="147"/>
      <c r="CI291" s="147"/>
      <c r="CJ291" s="147"/>
      <c r="CL291" s="926" t="s">
        <v>141</v>
      </c>
      <c r="CM291" s="1035"/>
      <c r="CN291" s="166">
        <f>+S40</f>
        <v>0</v>
      </c>
      <c r="CO291" s="167">
        <f>+LEN(CN291)</f>
        <v>1</v>
      </c>
      <c r="CP291" s="168">
        <f>+N(CN291)</f>
        <v>0</v>
      </c>
      <c r="CS291" s="9"/>
      <c r="CT291" s="9"/>
      <c r="CU291" s="9"/>
      <c r="CV291" s="9"/>
    </row>
    <row r="292" spans="2:109" ht="15.75" x14ac:dyDescent="0.25">
      <c r="B292" s="147"/>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c r="AA292" s="147"/>
      <c r="AB292" s="147"/>
      <c r="AC292" s="147"/>
      <c r="AD292" s="147"/>
      <c r="AE292" s="147"/>
      <c r="AF292" s="147"/>
      <c r="AG292" s="534"/>
      <c r="AH292" s="147"/>
      <c r="AI292" s="147"/>
      <c r="AJ292" s="147"/>
      <c r="AK292" s="147"/>
      <c r="AL292" s="147"/>
      <c r="AM292" s="147"/>
      <c r="AN292" s="147"/>
      <c r="AO292" s="147"/>
      <c r="AP292" s="147"/>
      <c r="AQ292" s="534"/>
      <c r="AR292" s="534"/>
      <c r="AS292" s="534"/>
      <c r="AT292" s="534"/>
      <c r="AU292" s="534"/>
      <c r="AV292" s="534"/>
      <c r="AW292" s="534"/>
      <c r="AX292" s="534"/>
      <c r="AZ292" s="147"/>
      <c r="BA292" s="147"/>
      <c r="BB292" s="147"/>
      <c r="BC292" s="147"/>
      <c r="BD292" s="147"/>
      <c r="BE292" s="147"/>
      <c r="BF292" s="147"/>
      <c r="BG292" s="147"/>
      <c r="BH292" s="147"/>
      <c r="BI292" s="147"/>
      <c r="BJ292" s="147"/>
      <c r="BK292" s="147"/>
      <c r="BL292" s="147"/>
      <c r="BM292" s="147"/>
      <c r="BN292" s="147"/>
      <c r="BO292" s="147"/>
      <c r="BP292" s="147"/>
      <c r="BQ292" s="147"/>
      <c r="BR292" s="147"/>
      <c r="BS292" s="147"/>
      <c r="BT292" s="147"/>
      <c r="BU292" s="147"/>
      <c r="BV292" s="147"/>
      <c r="BW292" s="147"/>
      <c r="BX292" s="147"/>
      <c r="BY292" s="147"/>
      <c r="BZ292" s="147"/>
      <c r="CA292" s="147"/>
      <c r="CB292" s="147"/>
      <c r="CC292" s="147"/>
      <c r="CD292" s="147"/>
      <c r="CE292" s="147"/>
      <c r="CF292" s="147"/>
      <c r="CG292" s="147"/>
      <c r="CH292" s="147"/>
      <c r="CI292" s="147"/>
      <c r="CJ292" s="147"/>
      <c r="CL292" s="907" t="s">
        <v>146</v>
      </c>
      <c r="CM292" s="908"/>
      <c r="CN292" s="1125"/>
      <c r="CO292" s="215" t="str">
        <f>IF(LEN(CN291)&lt;5,CP292,IF(CO293=2,CP290,IF(CP288&gt;CP291,CP293,IF(CP291&gt;=34000,0,CQ288))))</f>
        <v xml:space="preserve">יש מלא ב"פרטי ההזמנה" את מועד סיום החוזה. </v>
      </c>
      <c r="CP292" s="34" t="s">
        <v>196</v>
      </c>
      <c r="CS292" s="9"/>
      <c r="CT292" s="9"/>
      <c r="CU292" s="9"/>
      <c r="CV292" s="9"/>
    </row>
    <row r="293" spans="2:109" ht="15.75" x14ac:dyDescent="0.25">
      <c r="B293" s="147"/>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c r="AA293" s="147"/>
      <c r="AB293" s="147"/>
      <c r="AC293" s="147"/>
      <c r="AD293" s="147"/>
      <c r="AE293" s="147"/>
      <c r="AF293" s="147"/>
      <c r="AG293" s="534"/>
      <c r="AH293" s="147"/>
      <c r="AI293" s="147"/>
      <c r="AJ293" s="147"/>
      <c r="AK293" s="147"/>
      <c r="AL293" s="147"/>
      <c r="AM293" s="147"/>
      <c r="AN293" s="147"/>
      <c r="AO293" s="147"/>
      <c r="AP293" s="147"/>
      <c r="AQ293" s="534"/>
      <c r="AR293" s="534"/>
      <c r="AS293" s="534"/>
      <c r="AT293" s="534"/>
      <c r="AU293" s="534"/>
      <c r="AV293" s="534"/>
      <c r="AW293" s="534"/>
      <c r="AX293" s="534"/>
      <c r="AZ293" s="147"/>
      <c r="BA293" s="147"/>
      <c r="BB293" s="147"/>
      <c r="BC293" s="147"/>
      <c r="BD293" s="147"/>
      <c r="BE293" s="147"/>
      <c r="BF293" s="147"/>
      <c r="BG293" s="147"/>
      <c r="BH293" s="147"/>
      <c r="BI293" s="147"/>
      <c r="BJ293" s="147"/>
      <c r="BK293" s="147"/>
      <c r="BL293" s="147"/>
      <c r="BM293" s="147"/>
      <c r="BN293" s="147"/>
      <c r="BO293" s="147"/>
      <c r="BP293" s="147"/>
      <c r="BQ293" s="147"/>
      <c r="BR293" s="147"/>
      <c r="BS293" s="147"/>
      <c r="BT293" s="147"/>
      <c r="BU293" s="147"/>
      <c r="BV293" s="147"/>
      <c r="BW293" s="147"/>
      <c r="BX293" s="147"/>
      <c r="BY293" s="147"/>
      <c r="BZ293" s="147"/>
      <c r="CA293" s="147"/>
      <c r="CB293" s="147"/>
      <c r="CC293" s="147"/>
      <c r="CD293" s="147"/>
      <c r="CE293" s="147"/>
      <c r="CF293" s="147"/>
      <c r="CG293" s="147"/>
      <c r="CH293" s="147"/>
      <c r="CI293" s="147"/>
      <c r="CJ293" s="147"/>
      <c r="CL293" s="169"/>
      <c r="CM293" s="170"/>
      <c r="CN293" s="171"/>
      <c r="CO293" s="32">
        <f>TYPE(CN291)</f>
        <v>1</v>
      </c>
      <c r="CP293" s="34" t="s">
        <v>203</v>
      </c>
      <c r="CS293" s="9"/>
      <c r="CT293" s="9"/>
      <c r="CU293" s="9"/>
      <c r="CV293" s="9"/>
    </row>
    <row r="294" spans="2:109" ht="15" x14ac:dyDescent="0.2">
      <c r="B294" s="147"/>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c r="AA294" s="147"/>
      <c r="AB294" s="147"/>
      <c r="AC294" s="147"/>
      <c r="AD294" s="147"/>
      <c r="AE294" s="147"/>
      <c r="AF294" s="147"/>
      <c r="AG294" s="534"/>
      <c r="AH294" s="147"/>
      <c r="AI294" s="147"/>
      <c r="AJ294" s="147"/>
      <c r="AK294" s="147"/>
      <c r="AL294" s="147"/>
      <c r="AM294" s="147"/>
      <c r="AN294" s="147"/>
      <c r="AO294" s="147"/>
      <c r="AP294" s="147"/>
      <c r="AQ294" s="534"/>
      <c r="AR294" s="534"/>
      <c r="AS294" s="534"/>
      <c r="AT294" s="534"/>
      <c r="AU294" s="534"/>
      <c r="AV294" s="534"/>
      <c r="AW294" s="534"/>
      <c r="AX294" s="534"/>
      <c r="AZ294" s="147"/>
      <c r="BA294" s="147"/>
      <c r="BB294" s="147"/>
      <c r="BC294" s="147"/>
      <c r="BD294" s="147"/>
      <c r="BE294" s="147"/>
      <c r="BF294" s="147"/>
      <c r="BG294" s="147"/>
      <c r="BH294" s="147"/>
      <c r="BI294" s="147"/>
      <c r="BJ294" s="147"/>
      <c r="BK294" s="147"/>
      <c r="BL294" s="147"/>
      <c r="BM294" s="147"/>
      <c r="BN294" s="147"/>
      <c r="BO294" s="147"/>
      <c r="BP294" s="147"/>
      <c r="BQ294" s="147"/>
      <c r="BR294" s="147"/>
      <c r="BS294" s="147"/>
      <c r="BT294" s="147"/>
      <c r="BU294" s="147"/>
      <c r="BV294" s="147"/>
      <c r="BW294" s="147"/>
      <c r="BX294" s="147"/>
      <c r="BY294" s="147"/>
      <c r="BZ294" s="147"/>
      <c r="CA294" s="147"/>
      <c r="CB294" s="147"/>
      <c r="CC294" s="147"/>
      <c r="CD294" s="147"/>
      <c r="CE294" s="147"/>
      <c r="CF294" s="147"/>
      <c r="CG294" s="147"/>
      <c r="CH294" s="147"/>
      <c r="CI294" s="147"/>
      <c r="CJ294" s="147"/>
      <c r="CT294" s="9"/>
      <c r="CU294" s="9"/>
      <c r="CV294" s="9"/>
    </row>
    <row r="295" spans="2:109" ht="15" x14ac:dyDescent="0.2">
      <c r="B295" s="147"/>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c r="AA295" s="147"/>
      <c r="AB295" s="147"/>
      <c r="AC295" s="147"/>
      <c r="AD295" s="147"/>
      <c r="AE295" s="147"/>
      <c r="AF295" s="147"/>
      <c r="AG295" s="534"/>
      <c r="AH295" s="147"/>
      <c r="AI295" s="147"/>
      <c r="AJ295" s="147"/>
      <c r="AK295" s="147"/>
      <c r="AL295" s="147"/>
      <c r="AM295" s="147"/>
      <c r="AN295" s="147"/>
      <c r="AO295" s="147"/>
      <c r="AP295" s="147"/>
      <c r="AQ295" s="534"/>
      <c r="AR295" s="534"/>
      <c r="AS295" s="534"/>
      <c r="AT295" s="534"/>
      <c r="AU295" s="534"/>
      <c r="AV295" s="534"/>
      <c r="AW295" s="534"/>
      <c r="AX295" s="534"/>
      <c r="AZ295" s="147"/>
      <c r="BA295" s="147"/>
      <c r="BB295" s="147"/>
      <c r="BC295" s="147"/>
      <c r="BD295" s="147"/>
      <c r="BE295" s="147"/>
      <c r="BF295" s="147"/>
      <c r="BG295" s="147"/>
      <c r="BH295" s="147"/>
      <c r="BI295" s="147"/>
      <c r="BJ295" s="147"/>
      <c r="BK295" s="147"/>
      <c r="BL295" s="147"/>
      <c r="BM295" s="147"/>
      <c r="BN295" s="147"/>
      <c r="BO295" s="147"/>
      <c r="BP295" s="147"/>
      <c r="BQ295" s="147"/>
      <c r="BR295" s="147"/>
      <c r="BS295" s="147"/>
      <c r="BT295" s="147"/>
      <c r="BU295" s="147"/>
      <c r="BV295" s="147"/>
      <c r="BW295" s="147"/>
      <c r="BX295" s="147"/>
      <c r="BY295" s="147"/>
      <c r="BZ295" s="147"/>
      <c r="CA295" s="147"/>
      <c r="CB295" s="147"/>
      <c r="CC295" s="147"/>
      <c r="CD295" s="147"/>
      <c r="CE295" s="147"/>
      <c r="CF295" s="147"/>
      <c r="CG295" s="147"/>
      <c r="CH295" s="147"/>
      <c r="CI295" s="147"/>
      <c r="CJ295" s="147"/>
      <c r="CT295" s="9"/>
      <c r="CU295" s="9"/>
      <c r="CV295" s="9"/>
    </row>
    <row r="296" spans="2:109" ht="15.75" x14ac:dyDescent="0.25">
      <c r="B296" s="147"/>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c r="AA296" s="147"/>
      <c r="AB296" s="147"/>
      <c r="AC296" s="147"/>
      <c r="AD296" s="147"/>
      <c r="AE296" s="147"/>
      <c r="AF296" s="147"/>
      <c r="AG296" s="534"/>
      <c r="AH296" s="147"/>
      <c r="AI296" s="147"/>
      <c r="AJ296" s="147"/>
      <c r="AK296" s="147"/>
      <c r="AL296" s="147"/>
      <c r="AM296" s="147"/>
      <c r="AN296" s="147"/>
      <c r="AO296" s="147"/>
      <c r="AP296" s="147"/>
      <c r="AQ296" s="534"/>
      <c r="AR296" s="534"/>
      <c r="AS296" s="534"/>
      <c r="AT296" s="534"/>
      <c r="AU296" s="534"/>
      <c r="AV296" s="534"/>
      <c r="AW296" s="534"/>
      <c r="AX296" s="534"/>
      <c r="AZ296" s="147"/>
      <c r="BA296" s="147"/>
      <c r="BB296" s="147"/>
      <c r="BC296" s="147"/>
      <c r="BD296" s="147"/>
      <c r="BE296" s="147"/>
      <c r="BF296" s="147"/>
      <c r="BG296" s="147"/>
      <c r="BH296" s="147"/>
      <c r="BI296" s="147"/>
      <c r="BJ296" s="147"/>
      <c r="BK296" s="147"/>
      <c r="BL296" s="147"/>
      <c r="BM296" s="147"/>
      <c r="BN296" s="147"/>
      <c r="BO296" s="147"/>
      <c r="BP296" s="147"/>
      <c r="BQ296" s="147"/>
      <c r="BR296" s="147"/>
      <c r="BS296" s="147"/>
      <c r="BT296" s="147"/>
      <c r="BU296" s="147"/>
      <c r="BV296" s="147"/>
      <c r="BW296" s="147"/>
      <c r="BX296" s="147"/>
      <c r="BY296" s="147"/>
      <c r="BZ296" s="147"/>
      <c r="CA296" s="147"/>
      <c r="CB296" s="147"/>
      <c r="CC296" s="147"/>
      <c r="CD296" s="147"/>
      <c r="CE296" s="147"/>
      <c r="CF296" s="147"/>
      <c r="CG296" s="147"/>
      <c r="CH296" s="147"/>
      <c r="CI296" s="147"/>
      <c r="CJ296" s="147"/>
      <c r="CL296" s="1023" t="s">
        <v>100</v>
      </c>
      <c r="CM296" s="1024"/>
      <c r="CN296" s="1024"/>
      <c r="CO296" s="9"/>
      <c r="CT296" s="9"/>
      <c r="CU296" s="9"/>
      <c r="CV296" s="9"/>
    </row>
    <row r="297" spans="2:109" ht="15.75" x14ac:dyDescent="0.25">
      <c r="B297" s="147"/>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c r="AA297" s="147"/>
      <c r="AB297" s="147"/>
      <c r="AC297" s="147"/>
      <c r="AD297" s="147"/>
      <c r="AE297" s="147"/>
      <c r="AF297" s="147"/>
      <c r="AG297" s="534"/>
      <c r="AH297" s="147"/>
      <c r="AI297" s="147"/>
      <c r="AJ297" s="147"/>
      <c r="AK297" s="147"/>
      <c r="AL297" s="147"/>
      <c r="AM297" s="147"/>
      <c r="AN297" s="147"/>
      <c r="AO297" s="147"/>
      <c r="AP297" s="147"/>
      <c r="AQ297" s="534"/>
      <c r="AR297" s="534"/>
      <c r="AS297" s="534"/>
      <c r="AT297" s="534"/>
      <c r="AU297" s="534"/>
      <c r="AV297" s="534"/>
      <c r="AW297" s="534"/>
      <c r="AX297" s="534"/>
      <c r="AZ297" s="147"/>
      <c r="BA297" s="147"/>
      <c r="BB297" s="147"/>
      <c r="BC297" s="147"/>
      <c r="BD297" s="147"/>
      <c r="BE297" s="147"/>
      <c r="BF297" s="147"/>
      <c r="BG297" s="147"/>
      <c r="BH297" s="147"/>
      <c r="BI297" s="147"/>
      <c r="BJ297" s="147"/>
      <c r="BK297" s="147"/>
      <c r="BL297" s="147"/>
      <c r="BM297" s="147"/>
      <c r="BN297" s="147"/>
      <c r="BO297" s="147"/>
      <c r="BP297" s="147"/>
      <c r="BQ297" s="147"/>
      <c r="BR297" s="147"/>
      <c r="BS297" s="147"/>
      <c r="BT297" s="147"/>
      <c r="BU297" s="147"/>
      <c r="BV297" s="147"/>
      <c r="BW297" s="147"/>
      <c r="BX297" s="147"/>
      <c r="BY297" s="147"/>
      <c r="BZ297" s="147"/>
      <c r="CA297" s="147"/>
      <c r="CB297" s="147"/>
      <c r="CC297" s="147"/>
      <c r="CD297" s="147"/>
      <c r="CE297" s="147"/>
      <c r="CF297" s="147"/>
      <c r="CG297" s="147"/>
      <c r="CH297" s="147"/>
      <c r="CI297" s="147"/>
      <c r="CJ297" s="147"/>
      <c r="CL297" s="1023" t="s">
        <v>207</v>
      </c>
      <c r="CM297" s="1024"/>
      <c r="CN297" s="1024"/>
      <c r="CO297" s="174">
        <f>+LEN(S24)</f>
        <v>8</v>
      </c>
      <c r="CT297" s="9"/>
      <c r="CU297" s="9"/>
      <c r="CV297" s="9"/>
    </row>
    <row r="298" spans="2:109" ht="15.75" x14ac:dyDescent="0.25">
      <c r="B298" s="147"/>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c r="AA298" s="147"/>
      <c r="AB298" s="147"/>
      <c r="AC298" s="147"/>
      <c r="AD298" s="147"/>
      <c r="AE298" s="147"/>
      <c r="AF298" s="147"/>
      <c r="AG298" s="534"/>
      <c r="AH298" s="147"/>
      <c r="AI298" s="147"/>
      <c r="AJ298" s="147"/>
      <c r="AK298" s="147"/>
      <c r="AL298" s="147"/>
      <c r="AM298" s="147"/>
      <c r="AN298" s="147"/>
      <c r="AO298" s="147"/>
      <c r="AP298" s="147"/>
      <c r="AQ298" s="534"/>
      <c r="AR298" s="534"/>
      <c r="AS298" s="534"/>
      <c r="AT298" s="534"/>
      <c r="AU298" s="534"/>
      <c r="AV298" s="534"/>
      <c r="AW298" s="534"/>
      <c r="AX298" s="534"/>
      <c r="AZ298" s="147"/>
      <c r="BA298" s="147"/>
      <c r="BB298" s="147"/>
      <c r="BC298" s="147"/>
      <c r="BD298" s="147"/>
      <c r="BE298" s="147"/>
      <c r="BF298" s="147"/>
      <c r="BG298" s="147"/>
      <c r="BH298" s="147"/>
      <c r="BI298" s="147"/>
      <c r="BJ298" s="147"/>
      <c r="BK298" s="147"/>
      <c r="BL298" s="147"/>
      <c r="BM298" s="147"/>
      <c r="BN298" s="147"/>
      <c r="BO298" s="147"/>
      <c r="BP298" s="147"/>
      <c r="BQ298" s="147"/>
      <c r="BR298" s="147"/>
      <c r="BS298" s="147"/>
      <c r="BT298" s="147"/>
      <c r="BU298" s="147"/>
      <c r="BV298" s="147"/>
      <c r="BW298" s="147"/>
      <c r="BX298" s="147"/>
      <c r="BY298" s="147"/>
      <c r="BZ298" s="147"/>
      <c r="CA298" s="147"/>
      <c r="CB298" s="147"/>
      <c r="CC298" s="147"/>
      <c r="CD298" s="147"/>
      <c r="CE298" s="147"/>
      <c r="CF298" s="147"/>
      <c r="CG298" s="147"/>
      <c r="CH298" s="147"/>
      <c r="CI298" s="147"/>
      <c r="CJ298" s="147"/>
      <c r="CL298" s="1023" t="s">
        <v>208</v>
      </c>
      <c r="CM298" s="1024"/>
      <c r="CN298" s="1024"/>
      <c r="CO298" s="175">
        <f>+LEN(S8)</f>
        <v>0</v>
      </c>
      <c r="CT298" s="9"/>
      <c r="CU298" s="9"/>
      <c r="CV298" s="9"/>
    </row>
    <row r="299" spans="2:109" ht="15.75" x14ac:dyDescent="0.25">
      <c r="B299" s="147"/>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c r="AA299" s="147"/>
      <c r="AB299" s="147"/>
      <c r="AC299" s="147"/>
      <c r="AD299" s="147"/>
      <c r="AE299" s="147"/>
      <c r="AF299" s="147"/>
      <c r="AG299" s="534"/>
      <c r="AH299" s="147"/>
      <c r="AI299" s="147"/>
      <c r="AJ299" s="147"/>
      <c r="AK299" s="147"/>
      <c r="AL299" s="147"/>
      <c r="AM299" s="147"/>
      <c r="AN299" s="147"/>
      <c r="AO299" s="147"/>
      <c r="AP299" s="147"/>
      <c r="AQ299" s="534"/>
      <c r="AR299" s="534"/>
      <c r="AS299" s="534"/>
      <c r="AT299" s="534"/>
      <c r="AU299" s="534"/>
      <c r="AV299" s="534"/>
      <c r="AW299" s="534"/>
      <c r="AX299" s="534"/>
      <c r="AZ299" s="147"/>
      <c r="BA299" s="147"/>
      <c r="BB299" s="147"/>
      <c r="BC299" s="147"/>
      <c r="BD299" s="147"/>
      <c r="BE299" s="147"/>
      <c r="BF299" s="147"/>
      <c r="BG299" s="147"/>
      <c r="BH299" s="147"/>
      <c r="BI299" s="147"/>
      <c r="BJ299" s="147"/>
      <c r="BK299" s="147"/>
      <c r="BL299" s="147"/>
      <c r="BM299" s="147"/>
      <c r="BN299" s="147"/>
      <c r="BO299" s="147"/>
      <c r="BP299" s="147"/>
      <c r="BQ299" s="147"/>
      <c r="BR299" s="147"/>
      <c r="BS299" s="147"/>
      <c r="BT299" s="147"/>
      <c r="BU299" s="147"/>
      <c r="BV299" s="147"/>
      <c r="BW299" s="147"/>
      <c r="BX299" s="147"/>
      <c r="BY299" s="147"/>
      <c r="BZ299" s="147"/>
      <c r="CA299" s="147"/>
      <c r="CB299" s="147"/>
      <c r="CC299" s="147"/>
      <c r="CD299" s="147"/>
      <c r="CE299" s="147"/>
      <c r="CF299" s="147"/>
      <c r="CG299" s="147"/>
      <c r="CH299" s="147"/>
      <c r="CI299" s="147"/>
      <c r="CJ299" s="147"/>
      <c r="CL299" s="172" t="s">
        <v>209</v>
      </c>
      <c r="CM299" s="173"/>
      <c r="CN299" s="173"/>
      <c r="CO299" s="175">
        <f>+LEN(S28)</f>
        <v>0</v>
      </c>
      <c r="CS299" s="9"/>
      <c r="CT299" s="9"/>
      <c r="CU299" s="9"/>
      <c r="CV299" s="9"/>
    </row>
    <row r="300" spans="2:109" ht="15.75" x14ac:dyDescent="0.25">
      <c r="B300" s="147"/>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7"/>
      <c r="AA300" s="147"/>
      <c r="AB300" s="147"/>
      <c r="AC300" s="147"/>
      <c r="AD300" s="147"/>
      <c r="AE300" s="147"/>
      <c r="AF300" s="147"/>
      <c r="AG300" s="534"/>
      <c r="AH300" s="147"/>
      <c r="AI300" s="147"/>
      <c r="AJ300" s="147"/>
      <c r="AK300" s="147"/>
      <c r="AL300" s="147"/>
      <c r="AM300" s="147"/>
      <c r="AN300" s="147"/>
      <c r="AO300" s="147"/>
      <c r="AP300" s="147"/>
      <c r="AQ300" s="534"/>
      <c r="AR300" s="534"/>
      <c r="AS300" s="534"/>
      <c r="AT300" s="534"/>
      <c r="AU300" s="534"/>
      <c r="AV300" s="534"/>
      <c r="AW300" s="534"/>
      <c r="AX300" s="534"/>
      <c r="AZ300" s="147"/>
      <c r="BA300" s="147"/>
      <c r="BB300" s="147"/>
      <c r="BC300" s="147"/>
      <c r="BD300" s="147"/>
      <c r="BE300" s="147"/>
      <c r="BF300" s="147"/>
      <c r="BG300" s="147"/>
      <c r="BH300" s="147"/>
      <c r="BI300" s="147"/>
      <c r="BJ300" s="147"/>
      <c r="BK300" s="147"/>
      <c r="BL300" s="147"/>
      <c r="BM300" s="147"/>
      <c r="BN300" s="147"/>
      <c r="BO300" s="147"/>
      <c r="BP300" s="147"/>
      <c r="BQ300" s="147"/>
      <c r="BR300" s="147"/>
      <c r="BS300" s="147"/>
      <c r="BT300" s="147"/>
      <c r="BU300" s="147"/>
      <c r="BV300" s="147"/>
      <c r="BW300" s="147"/>
      <c r="BX300" s="147"/>
      <c r="BY300" s="147"/>
      <c r="BZ300" s="147"/>
      <c r="CA300" s="147"/>
      <c r="CB300" s="147"/>
      <c r="CC300" s="147"/>
      <c r="CD300" s="147"/>
      <c r="CE300" s="147"/>
      <c r="CF300" s="147"/>
      <c r="CG300" s="147"/>
      <c r="CH300" s="147"/>
      <c r="CI300" s="147"/>
      <c r="CJ300" s="147"/>
      <c r="CL300" s="172" t="s">
        <v>210</v>
      </c>
      <c r="CM300" s="173"/>
      <c r="CN300" s="173"/>
      <c r="CO300" s="175">
        <f>+LEN(S30)</f>
        <v>0</v>
      </c>
      <c r="CS300" s="9"/>
      <c r="CT300" s="9"/>
      <c r="CU300" s="9"/>
      <c r="CV300" s="9"/>
    </row>
    <row r="301" spans="2:109" ht="15.75" x14ac:dyDescent="0.25">
      <c r="B301" s="147"/>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c r="AA301" s="147"/>
      <c r="AB301" s="147"/>
      <c r="AC301" s="147"/>
      <c r="AD301" s="147"/>
      <c r="AE301" s="147"/>
      <c r="AF301" s="147"/>
      <c r="AG301" s="534"/>
      <c r="AH301" s="147"/>
      <c r="AI301" s="147"/>
      <c r="AJ301" s="147"/>
      <c r="AK301" s="147"/>
      <c r="AL301" s="147"/>
      <c r="AM301" s="147"/>
      <c r="AN301" s="147"/>
      <c r="AO301" s="147"/>
      <c r="AP301" s="147"/>
      <c r="AQ301" s="534"/>
      <c r="AR301" s="534"/>
      <c r="AS301" s="534"/>
      <c r="AT301" s="534"/>
      <c r="AU301" s="534"/>
      <c r="AV301" s="534"/>
      <c r="AW301" s="534"/>
      <c r="AX301" s="534"/>
      <c r="AZ301" s="147"/>
      <c r="BA301" s="147"/>
      <c r="BB301" s="147"/>
      <c r="BC301" s="147"/>
      <c r="BD301" s="147"/>
      <c r="BE301" s="147"/>
      <c r="BF301" s="147"/>
      <c r="BG301" s="147"/>
      <c r="BH301" s="147"/>
      <c r="BI301" s="147"/>
      <c r="BJ301" s="147"/>
      <c r="BK301" s="147"/>
      <c r="BL301" s="147"/>
      <c r="BM301" s="147"/>
      <c r="BN301" s="147"/>
      <c r="BO301" s="147"/>
      <c r="BP301" s="147"/>
      <c r="BQ301" s="147"/>
      <c r="BR301" s="147"/>
      <c r="BS301" s="147"/>
      <c r="BT301" s="147"/>
      <c r="BU301" s="147"/>
      <c r="BV301" s="147"/>
      <c r="BW301" s="147"/>
      <c r="BX301" s="147"/>
      <c r="BY301" s="147"/>
      <c r="BZ301" s="147"/>
      <c r="CA301" s="147"/>
      <c r="CB301" s="147"/>
      <c r="CC301" s="147"/>
      <c r="CD301" s="147"/>
      <c r="CE301" s="147"/>
      <c r="CF301" s="147"/>
      <c r="CG301" s="147"/>
      <c r="CH301" s="147"/>
      <c r="CI301" s="147"/>
      <c r="CJ301" s="147"/>
      <c r="CL301" s="172" t="s">
        <v>206</v>
      </c>
      <c r="CM301" s="173"/>
      <c r="CN301" s="173"/>
      <c r="CO301" s="176">
        <f>IF(CO298*CO297*CO299*CO300*CO288*CO291&gt;1,1,0)</f>
        <v>0</v>
      </c>
      <c r="CP301" s="33"/>
      <c r="CQ301" s="9"/>
      <c r="CR301" s="9"/>
      <c r="CS301" s="9"/>
      <c r="CT301" s="9"/>
      <c r="CU301" s="9"/>
      <c r="CV301" s="9"/>
    </row>
    <row r="302" spans="2:109" ht="15.75" x14ac:dyDescent="0.25">
      <c r="B302" s="147"/>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c r="AA302" s="147"/>
      <c r="AB302" s="147"/>
      <c r="AC302" s="147"/>
      <c r="AD302" s="147"/>
      <c r="AE302" s="147"/>
      <c r="AF302" s="147"/>
      <c r="AG302" s="534"/>
      <c r="AH302" s="147"/>
      <c r="AI302" s="147"/>
      <c r="AJ302" s="147"/>
      <c r="AK302" s="147"/>
      <c r="AL302" s="147"/>
      <c r="AM302" s="147"/>
      <c r="AN302" s="147"/>
      <c r="AO302" s="147"/>
      <c r="AP302" s="147"/>
      <c r="AQ302" s="534"/>
      <c r="AR302" s="534"/>
      <c r="AS302" s="534"/>
      <c r="AT302" s="534"/>
      <c r="AU302" s="534"/>
      <c r="AV302" s="534"/>
      <c r="AW302" s="534"/>
      <c r="AX302" s="534"/>
      <c r="AZ302" s="147"/>
      <c r="BA302" s="147"/>
      <c r="BB302" s="147"/>
      <c r="BC302" s="147"/>
      <c r="BD302" s="147"/>
      <c r="BE302" s="147"/>
      <c r="BF302" s="147"/>
      <c r="BG302" s="147"/>
      <c r="BH302" s="147"/>
      <c r="BI302" s="147"/>
      <c r="BJ302" s="147"/>
      <c r="BK302" s="147"/>
      <c r="BL302" s="147"/>
      <c r="BM302" s="147"/>
      <c r="BN302" s="147"/>
      <c r="BO302" s="147"/>
      <c r="BP302" s="147"/>
      <c r="BQ302" s="147"/>
      <c r="BR302" s="147"/>
      <c r="BS302" s="147"/>
      <c r="BT302" s="147"/>
      <c r="BU302" s="147"/>
      <c r="BV302" s="147"/>
      <c r="BW302" s="147"/>
      <c r="BX302" s="147"/>
      <c r="BY302" s="147"/>
      <c r="BZ302" s="147"/>
      <c r="CA302" s="147"/>
      <c r="CB302" s="147"/>
      <c r="CC302" s="147"/>
      <c r="CD302" s="147"/>
      <c r="CE302" s="147"/>
      <c r="CF302" s="147"/>
      <c r="CG302" s="147"/>
      <c r="CH302" s="147"/>
      <c r="CI302" s="147"/>
      <c r="CJ302" s="147"/>
      <c r="CL302" s="907" t="str">
        <f>+CL280</f>
        <v>האם שדה "שם גוף הדורש" חסר? כן =1</v>
      </c>
      <c r="CM302" s="908"/>
      <c r="CN302" s="909"/>
      <c r="CO302" s="177">
        <f>+CO280</f>
        <v>1</v>
      </c>
      <c r="CP302" s="178" t="s">
        <v>97</v>
      </c>
      <c r="CQ302" s="179"/>
      <c r="CR302" s="179"/>
      <c r="CS302" s="9"/>
      <c r="CT302" s="9"/>
      <c r="CU302" s="9"/>
      <c r="CV302" s="9"/>
    </row>
    <row r="303" spans="2:109" ht="15.75" x14ac:dyDescent="0.25">
      <c r="B303" s="147"/>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c r="AA303" s="147"/>
      <c r="AB303" s="147"/>
      <c r="AC303" s="147"/>
      <c r="AD303" s="147"/>
      <c r="AE303" s="147"/>
      <c r="AF303" s="147"/>
      <c r="AG303" s="534"/>
      <c r="AH303" s="147"/>
      <c r="AI303" s="147"/>
      <c r="AJ303" s="147"/>
      <c r="AK303" s="147"/>
      <c r="AL303" s="147"/>
      <c r="AM303" s="147"/>
      <c r="AN303" s="147"/>
      <c r="AO303" s="147"/>
      <c r="AP303" s="147"/>
      <c r="AQ303" s="534"/>
      <c r="AR303" s="534"/>
      <c r="AS303" s="534"/>
      <c r="AT303" s="534"/>
      <c r="AU303" s="534"/>
      <c r="AV303" s="534"/>
      <c r="AW303" s="534"/>
      <c r="AX303" s="534"/>
      <c r="AZ303" s="147"/>
      <c r="BA303" s="147"/>
      <c r="BB303" s="147"/>
      <c r="BC303" s="147"/>
      <c r="BD303" s="147"/>
      <c r="BE303" s="147"/>
      <c r="BF303" s="147"/>
      <c r="BG303" s="147"/>
      <c r="BH303" s="147"/>
      <c r="BI303" s="147"/>
      <c r="BJ303" s="147"/>
      <c r="BK303" s="147"/>
      <c r="BL303" s="147"/>
      <c r="BM303" s="147"/>
      <c r="BN303" s="147"/>
      <c r="BO303" s="147"/>
      <c r="BP303" s="147"/>
      <c r="BQ303" s="147"/>
      <c r="BR303" s="147"/>
      <c r="BS303" s="147"/>
      <c r="BT303" s="147"/>
      <c r="BU303" s="147"/>
      <c r="BV303" s="147"/>
      <c r="BW303" s="147"/>
      <c r="BX303" s="147"/>
      <c r="BY303" s="147"/>
      <c r="BZ303" s="147"/>
      <c r="CA303" s="147"/>
      <c r="CB303" s="147"/>
      <c r="CC303" s="147"/>
      <c r="CD303" s="147"/>
      <c r="CE303" s="147"/>
      <c r="CF303" s="147"/>
      <c r="CG303" s="147"/>
      <c r="CH303" s="147"/>
      <c r="CI303" s="147"/>
      <c r="CJ303" s="147"/>
      <c r="CL303" s="907" t="str">
        <f>+CL283</f>
        <v>האם שדה שם הפרויקטור חסר?  כן = 1</v>
      </c>
      <c r="CM303" s="908"/>
      <c r="CN303" s="909"/>
      <c r="CO303" s="180">
        <f>+CO283</f>
        <v>1</v>
      </c>
      <c r="CP303" s="178" t="s">
        <v>98</v>
      </c>
      <c r="CQ303" s="179"/>
      <c r="CR303" s="179"/>
      <c r="CS303" s="9"/>
      <c r="CT303" s="9"/>
      <c r="CU303" s="9"/>
      <c r="CV303" s="9"/>
    </row>
    <row r="304" spans="2:109" ht="15.75" x14ac:dyDescent="0.25">
      <c r="B304" s="147"/>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c r="AA304" s="147"/>
      <c r="AB304" s="147"/>
      <c r="AC304" s="147"/>
      <c r="AD304" s="147"/>
      <c r="AE304" s="147"/>
      <c r="AF304" s="147"/>
      <c r="AG304" s="534"/>
      <c r="AH304" s="147"/>
      <c r="AI304" s="147"/>
      <c r="AJ304" s="147"/>
      <c r="AK304" s="147"/>
      <c r="AL304" s="147"/>
      <c r="AM304" s="147"/>
      <c r="AN304" s="147"/>
      <c r="AO304" s="147"/>
      <c r="AP304" s="147"/>
      <c r="AQ304" s="534"/>
      <c r="AR304" s="534"/>
      <c r="AS304" s="534"/>
      <c r="AT304" s="534"/>
      <c r="AU304" s="534"/>
      <c r="AV304" s="534"/>
      <c r="AW304" s="534"/>
      <c r="AX304" s="534"/>
      <c r="AZ304" s="147"/>
      <c r="BA304" s="147"/>
      <c r="BB304" s="147"/>
      <c r="BC304" s="147"/>
      <c r="BD304" s="147"/>
      <c r="BE304" s="147"/>
      <c r="BF304" s="147"/>
      <c r="BG304" s="147"/>
      <c r="BH304" s="147"/>
      <c r="BI304" s="147"/>
      <c r="BJ304" s="147"/>
      <c r="BK304" s="147"/>
      <c r="BL304" s="147"/>
      <c r="BM304" s="147"/>
      <c r="BN304" s="147"/>
      <c r="BO304" s="147"/>
      <c r="BP304" s="147"/>
      <c r="BQ304" s="147"/>
      <c r="BR304" s="147"/>
      <c r="BS304" s="147"/>
      <c r="BT304" s="147"/>
      <c r="BU304" s="147"/>
      <c r="BV304" s="147"/>
      <c r="BW304" s="147"/>
      <c r="BX304" s="147"/>
      <c r="BY304" s="147"/>
      <c r="BZ304" s="147"/>
      <c r="CA304" s="147"/>
      <c r="CB304" s="147"/>
      <c r="CC304" s="147"/>
      <c r="CD304" s="147"/>
      <c r="CE304" s="147"/>
      <c r="CF304" s="147"/>
      <c r="CG304" s="147"/>
      <c r="CH304" s="147"/>
      <c r="CI304" s="147"/>
      <c r="CJ304" s="147"/>
      <c r="CL304" s="1020" t="str">
        <f>+CL286</f>
        <v>האם מספר הטלפון של הפרויקטור חסר? כן=1</v>
      </c>
      <c r="CM304" s="1021"/>
      <c r="CN304" s="1022"/>
      <c r="CO304" s="180">
        <f>+CO286</f>
        <v>1</v>
      </c>
      <c r="CP304" s="178" t="s">
        <v>102</v>
      </c>
      <c r="CQ304" s="179"/>
      <c r="CR304" s="179"/>
      <c r="CS304" s="9"/>
      <c r="CT304" s="9"/>
      <c r="CU304" s="9"/>
      <c r="CV304" s="9"/>
    </row>
    <row r="305" spans="2:100" ht="15.75" x14ac:dyDescent="0.25">
      <c r="B305" s="147"/>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c r="AA305" s="147"/>
      <c r="AB305" s="147"/>
      <c r="AC305" s="147"/>
      <c r="AD305" s="147"/>
      <c r="AE305" s="147"/>
      <c r="AF305" s="147"/>
      <c r="AG305" s="534"/>
      <c r="AH305" s="147"/>
      <c r="AI305" s="147"/>
      <c r="AJ305" s="147"/>
      <c r="AK305" s="147"/>
      <c r="AL305" s="147"/>
      <c r="AM305" s="147"/>
      <c r="AN305" s="147"/>
      <c r="AO305" s="147"/>
      <c r="AP305" s="147"/>
      <c r="AQ305" s="534"/>
      <c r="AR305" s="534"/>
      <c r="AS305" s="534"/>
      <c r="AT305" s="534"/>
      <c r="AU305" s="534"/>
      <c r="AV305" s="534"/>
      <c r="AW305" s="534"/>
      <c r="AX305" s="534"/>
      <c r="AZ305" s="147"/>
      <c r="BA305" s="147"/>
      <c r="BB305" s="147"/>
      <c r="BC305" s="147"/>
      <c r="BD305" s="147"/>
      <c r="BE305" s="147"/>
      <c r="BF305" s="147"/>
      <c r="BG305" s="147"/>
      <c r="BH305" s="147"/>
      <c r="BI305" s="147"/>
      <c r="BJ305" s="147"/>
      <c r="BK305" s="147"/>
      <c r="BL305" s="147"/>
      <c r="BM305" s="147"/>
      <c r="BN305" s="147"/>
      <c r="BO305" s="147"/>
      <c r="BP305" s="147"/>
      <c r="BQ305" s="147"/>
      <c r="BR305" s="147"/>
      <c r="BS305" s="147"/>
      <c r="BT305" s="147"/>
      <c r="BU305" s="147"/>
      <c r="BV305" s="147"/>
      <c r="BW305" s="147"/>
      <c r="BX305" s="147"/>
      <c r="BY305" s="147"/>
      <c r="BZ305" s="147"/>
      <c r="CA305" s="147"/>
      <c r="CB305" s="147"/>
      <c r="CC305" s="147"/>
      <c r="CD305" s="147"/>
      <c r="CE305" s="147"/>
      <c r="CF305" s="147"/>
      <c r="CG305" s="147"/>
      <c r="CH305" s="147"/>
      <c r="CI305" s="147"/>
      <c r="CJ305" s="147"/>
      <c r="CL305" s="1020" t="s">
        <v>202</v>
      </c>
      <c r="CM305" s="1021"/>
      <c r="CN305" s="1022"/>
      <c r="CO305" s="180">
        <f>IF(CO289=0,0,1)</f>
        <v>1</v>
      </c>
      <c r="CP305" s="36" t="str">
        <f>+CO289</f>
        <v>יש למלא ב "פרטי ההזמנה" את מועד תחילת ההזמנה</v>
      </c>
      <c r="CQ305" s="179"/>
      <c r="CR305" s="179"/>
      <c r="CS305" s="9"/>
      <c r="CT305" s="9"/>
      <c r="CU305" s="9"/>
      <c r="CV305" s="9"/>
    </row>
    <row r="306" spans="2:100" ht="16.5" thickBot="1" x14ac:dyDescent="0.3">
      <c r="B306" s="147"/>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c r="AA306" s="147"/>
      <c r="AB306" s="147"/>
      <c r="AC306" s="147"/>
      <c r="AD306" s="147"/>
      <c r="AE306" s="147"/>
      <c r="AF306" s="147"/>
      <c r="AG306" s="534"/>
      <c r="AH306" s="147"/>
      <c r="AI306" s="147"/>
      <c r="AJ306" s="147"/>
      <c r="AK306" s="147"/>
      <c r="AL306" s="147"/>
      <c r="AM306" s="147"/>
      <c r="AN306" s="147"/>
      <c r="AO306" s="147"/>
      <c r="AP306" s="147"/>
      <c r="AQ306" s="534"/>
      <c r="AR306" s="534"/>
      <c r="AS306" s="534"/>
      <c r="AT306" s="534"/>
      <c r="AU306" s="534"/>
      <c r="AV306" s="534"/>
      <c r="AW306" s="534"/>
      <c r="AX306" s="534"/>
      <c r="AZ306" s="147"/>
      <c r="BA306" s="147"/>
      <c r="BB306" s="147"/>
      <c r="BC306" s="147"/>
      <c r="BD306" s="147"/>
      <c r="BE306" s="147"/>
      <c r="BF306" s="147"/>
      <c r="BG306" s="147"/>
      <c r="BH306" s="147"/>
      <c r="BI306" s="147"/>
      <c r="BJ306" s="147"/>
      <c r="BK306" s="147"/>
      <c r="BL306" s="147"/>
      <c r="BM306" s="147"/>
      <c r="BN306" s="147"/>
      <c r="BO306" s="147"/>
      <c r="BP306" s="147"/>
      <c r="BQ306" s="147"/>
      <c r="BR306" s="147"/>
      <c r="BS306" s="147"/>
      <c r="BT306" s="147"/>
      <c r="BU306" s="147"/>
      <c r="BV306" s="147"/>
      <c r="BW306" s="147"/>
      <c r="BX306" s="147"/>
      <c r="BY306" s="147"/>
      <c r="BZ306" s="147"/>
      <c r="CA306" s="147"/>
      <c r="CB306" s="147"/>
      <c r="CC306" s="147"/>
      <c r="CD306" s="147"/>
      <c r="CE306" s="147"/>
      <c r="CF306" s="147"/>
      <c r="CG306" s="147"/>
      <c r="CH306" s="147"/>
      <c r="CI306" s="147"/>
      <c r="CJ306" s="147"/>
      <c r="CL306" s="1020" t="s">
        <v>201</v>
      </c>
      <c r="CM306" s="1021"/>
      <c r="CN306" s="1022"/>
      <c r="CO306" s="180">
        <f>IF(CO292=0,0,1)</f>
        <v>1</v>
      </c>
      <c r="CP306" s="36" t="str">
        <f>+CO292</f>
        <v xml:space="preserve">יש מלא ב"פרטי ההזמנה" את מועד סיום החוזה. </v>
      </c>
      <c r="CQ306" s="179"/>
      <c r="CR306" s="179"/>
      <c r="CS306" s="9"/>
      <c r="CT306" s="9"/>
      <c r="CU306" s="9"/>
      <c r="CV306" s="9"/>
    </row>
    <row r="307" spans="2:100" ht="16.5" thickBot="1" x14ac:dyDescent="0.3">
      <c r="B307" s="147"/>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534"/>
      <c r="AH307" s="147"/>
      <c r="AI307" s="147"/>
      <c r="AJ307" s="147"/>
      <c r="AK307" s="147"/>
      <c r="AL307" s="147"/>
      <c r="AM307" s="147"/>
      <c r="AN307" s="147"/>
      <c r="AO307" s="147"/>
      <c r="AP307" s="147"/>
      <c r="AQ307" s="534"/>
      <c r="AR307" s="534"/>
      <c r="AS307" s="534"/>
      <c r="AT307" s="534"/>
      <c r="AU307" s="534"/>
      <c r="AV307" s="534"/>
      <c r="AW307" s="534"/>
      <c r="AX307" s="534"/>
      <c r="AZ307" s="147"/>
      <c r="BA307" s="147"/>
      <c r="BB307" s="147"/>
      <c r="BC307" s="147"/>
      <c r="BD307" s="147"/>
      <c r="BE307" s="147"/>
      <c r="BF307" s="147"/>
      <c r="BG307" s="147"/>
      <c r="BH307" s="147"/>
      <c r="BI307" s="147"/>
      <c r="BJ307" s="147"/>
      <c r="BK307" s="147"/>
      <c r="BL307" s="147"/>
      <c r="BM307" s="147"/>
      <c r="BN307" s="147"/>
      <c r="BO307" s="147"/>
      <c r="BP307" s="147"/>
      <c r="BQ307" s="147"/>
      <c r="BR307" s="147"/>
      <c r="BS307" s="147"/>
      <c r="BT307" s="147"/>
      <c r="BU307" s="147"/>
      <c r="BV307" s="147"/>
      <c r="BW307" s="147"/>
      <c r="BX307" s="147"/>
      <c r="BY307" s="147"/>
      <c r="BZ307" s="147"/>
      <c r="CA307" s="147"/>
      <c r="CB307" s="147"/>
      <c r="CC307" s="147"/>
      <c r="CD307" s="147"/>
      <c r="CE307" s="147"/>
      <c r="CF307" s="147"/>
      <c r="CG307" s="147"/>
      <c r="CH307" s="147"/>
      <c r="CI307" s="147"/>
      <c r="CJ307" s="147"/>
      <c r="CL307" s="925" t="s">
        <v>147</v>
      </c>
      <c r="CM307" s="926"/>
      <c r="CN307" s="927"/>
      <c r="CO307" s="257">
        <f>SUM(CO302:CO306)</f>
        <v>5</v>
      </c>
      <c r="CP307" s="258" t="str">
        <f>IF(CO301=0,"",IF(CO307=0,CP308,IF(CO302=1,CP302,IF(CO303=1,CP303,IF(CO304=1,CP304,IF(CO305&lt;&gt;0,CO289,IF(CO306&lt;&gt;0,CO292)))))))</f>
        <v/>
      </c>
      <c r="CQ307" s="181"/>
      <c r="CR307" s="181"/>
      <c r="CS307" s="9"/>
      <c r="CT307" s="9"/>
      <c r="CU307" s="9"/>
      <c r="CV307" s="9"/>
    </row>
    <row r="308" spans="2:100" ht="15.75" x14ac:dyDescent="0.25">
      <c r="B308" s="147"/>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534"/>
      <c r="AH308" s="147"/>
      <c r="AI308" s="147"/>
      <c r="AJ308" s="147"/>
      <c r="AK308" s="147"/>
      <c r="AL308" s="147"/>
      <c r="AM308" s="147"/>
      <c r="AN308" s="147"/>
      <c r="AO308" s="147"/>
      <c r="AP308" s="147"/>
      <c r="AQ308" s="534"/>
      <c r="AR308" s="534"/>
      <c r="AS308" s="534"/>
      <c r="AT308" s="534"/>
      <c r="AU308" s="534"/>
      <c r="AV308" s="534"/>
      <c r="AW308" s="534"/>
      <c r="AX308" s="534"/>
      <c r="AZ308" s="147"/>
      <c r="BA308" s="147"/>
      <c r="BB308" s="147"/>
      <c r="BC308" s="147"/>
      <c r="BD308" s="147"/>
      <c r="BE308" s="147"/>
      <c r="BF308" s="147"/>
      <c r="BG308" s="147"/>
      <c r="BH308" s="147"/>
      <c r="BI308" s="147"/>
      <c r="BJ308" s="147"/>
      <c r="BK308" s="147"/>
      <c r="BL308" s="147"/>
      <c r="BM308" s="147"/>
      <c r="BN308" s="147"/>
      <c r="BO308" s="147"/>
      <c r="BP308" s="147"/>
      <c r="BQ308" s="147"/>
      <c r="BR308" s="147"/>
      <c r="BS308" s="147"/>
      <c r="BT308" s="147"/>
      <c r="BU308" s="147"/>
      <c r="BV308" s="147"/>
      <c r="BW308" s="147"/>
      <c r="BX308" s="147"/>
      <c r="BY308" s="147"/>
      <c r="BZ308" s="147"/>
      <c r="CA308" s="147"/>
      <c r="CB308" s="147"/>
      <c r="CC308" s="147"/>
      <c r="CD308" s="147"/>
      <c r="CE308" s="147"/>
      <c r="CF308" s="147"/>
      <c r="CG308" s="147"/>
      <c r="CH308" s="147"/>
      <c r="CI308" s="147"/>
      <c r="CJ308" s="147"/>
      <c r="CL308" s="182"/>
      <c r="CM308" s="183"/>
      <c r="CN308" s="184"/>
      <c r="CO308" s="180"/>
      <c r="CP308" s="178" t="s">
        <v>160</v>
      </c>
      <c r="CQ308" s="179"/>
      <c r="CR308" s="179"/>
      <c r="CS308" s="9"/>
      <c r="CT308" s="9"/>
      <c r="CU308" s="9"/>
      <c r="CV308" s="9"/>
    </row>
    <row r="309" spans="2:100" ht="15.75" x14ac:dyDescent="0.25">
      <c r="B309" s="147"/>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c r="AA309" s="147"/>
      <c r="AB309" s="147"/>
      <c r="AC309" s="147"/>
      <c r="AD309" s="147"/>
      <c r="AE309" s="147"/>
      <c r="AF309" s="147"/>
      <c r="AG309" s="534"/>
      <c r="AH309" s="147"/>
      <c r="AI309" s="147"/>
      <c r="AJ309" s="147"/>
      <c r="AK309" s="147"/>
      <c r="AL309" s="147"/>
      <c r="AM309" s="147"/>
      <c r="AN309" s="147"/>
      <c r="AO309" s="147"/>
      <c r="AP309" s="147"/>
      <c r="AQ309" s="534"/>
      <c r="AR309" s="534"/>
      <c r="AS309" s="534"/>
      <c r="AT309" s="534"/>
      <c r="AU309" s="534"/>
      <c r="AV309" s="534"/>
      <c r="AW309" s="534"/>
      <c r="AX309" s="534"/>
      <c r="AZ309" s="147"/>
      <c r="BA309" s="147"/>
      <c r="BB309" s="147"/>
      <c r="BC309" s="147"/>
      <c r="BD309" s="147"/>
      <c r="BE309" s="147"/>
      <c r="BF309" s="147"/>
      <c r="BG309" s="147"/>
      <c r="BH309" s="147"/>
      <c r="BI309" s="147"/>
      <c r="BJ309" s="147"/>
      <c r="BK309" s="147"/>
      <c r="BL309" s="147"/>
      <c r="BM309" s="147"/>
      <c r="BN309" s="147"/>
      <c r="BO309" s="147"/>
      <c r="BP309" s="147"/>
      <c r="BQ309" s="147"/>
      <c r="BR309" s="147"/>
      <c r="BS309" s="147"/>
      <c r="BT309" s="147"/>
      <c r="BU309" s="147"/>
      <c r="BV309" s="147"/>
      <c r="BW309" s="147"/>
      <c r="BX309" s="147"/>
      <c r="BY309" s="147"/>
      <c r="BZ309" s="147"/>
      <c r="CA309" s="147"/>
      <c r="CB309" s="147"/>
      <c r="CC309" s="147"/>
      <c r="CD309" s="147"/>
      <c r="CE309" s="147"/>
      <c r="CF309" s="147"/>
      <c r="CG309" s="147"/>
      <c r="CH309" s="147"/>
      <c r="CI309" s="147"/>
      <c r="CJ309" s="147"/>
      <c r="CL309" s="169"/>
      <c r="CM309" s="170"/>
      <c r="CN309" s="171"/>
      <c r="CO309" s="32"/>
      <c r="CS309" s="9"/>
      <c r="CT309" s="9"/>
      <c r="CU309" s="9"/>
      <c r="CV309" s="9"/>
    </row>
    <row r="310" spans="2:100" ht="15.75" x14ac:dyDescent="0.25">
      <c r="B310" s="147"/>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c r="AA310" s="147"/>
      <c r="AB310" s="147"/>
      <c r="AC310" s="147"/>
      <c r="AD310" s="147"/>
      <c r="AE310" s="147"/>
      <c r="AF310" s="147"/>
      <c r="AG310" s="534"/>
      <c r="AH310" s="147"/>
      <c r="AI310" s="147"/>
      <c r="AJ310" s="147"/>
      <c r="AK310" s="147"/>
      <c r="AL310" s="147"/>
      <c r="AM310" s="147"/>
      <c r="AN310" s="147"/>
      <c r="AO310" s="147"/>
      <c r="AP310" s="147"/>
      <c r="AQ310" s="534"/>
      <c r="AR310" s="534"/>
      <c r="AS310" s="534"/>
      <c r="AT310" s="534"/>
      <c r="AU310" s="534"/>
      <c r="AV310" s="534"/>
      <c r="AW310" s="534"/>
      <c r="AX310" s="534"/>
      <c r="AZ310" s="147"/>
      <c r="BA310" s="147"/>
      <c r="BB310" s="147"/>
      <c r="BC310" s="147"/>
      <c r="BD310" s="147"/>
      <c r="BE310" s="147"/>
      <c r="BF310" s="147"/>
      <c r="BG310" s="147"/>
      <c r="BH310" s="147"/>
      <c r="BI310" s="147"/>
      <c r="BJ310" s="147"/>
      <c r="BK310" s="147"/>
      <c r="BL310" s="147"/>
      <c r="BM310" s="147"/>
      <c r="BN310" s="147"/>
      <c r="BO310" s="147"/>
      <c r="BP310" s="147"/>
      <c r="BQ310" s="147"/>
      <c r="BR310" s="147"/>
      <c r="BS310" s="147"/>
      <c r="BT310" s="147"/>
      <c r="BU310" s="147"/>
      <c r="BV310" s="147"/>
      <c r="BW310" s="147"/>
      <c r="BX310" s="147"/>
      <c r="BY310" s="147"/>
      <c r="BZ310" s="147"/>
      <c r="CA310" s="147"/>
      <c r="CB310" s="147"/>
      <c r="CC310" s="147"/>
      <c r="CD310" s="147"/>
      <c r="CE310" s="147"/>
      <c r="CF310" s="147"/>
      <c r="CG310" s="147"/>
      <c r="CH310" s="147"/>
      <c r="CI310" s="147"/>
      <c r="CJ310" s="147"/>
      <c r="CL310" s="169"/>
      <c r="CM310" s="170"/>
      <c r="CN310" s="171"/>
      <c r="CO310" s="32"/>
      <c r="CS310" s="9"/>
      <c r="CT310" s="9"/>
      <c r="CU310" s="9"/>
      <c r="CV310" s="9"/>
    </row>
    <row r="311" spans="2:100" ht="15.75" x14ac:dyDescent="0.25">
      <c r="B311" s="147"/>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c r="AA311" s="147"/>
      <c r="AB311" s="147"/>
      <c r="AC311" s="147"/>
      <c r="AD311" s="147"/>
      <c r="AE311" s="147"/>
      <c r="AF311" s="147"/>
      <c r="AG311" s="534"/>
      <c r="AH311" s="147"/>
      <c r="AI311" s="147"/>
      <c r="AJ311" s="147"/>
      <c r="AK311" s="147"/>
      <c r="AL311" s="147"/>
      <c r="AM311" s="147"/>
      <c r="AN311" s="147"/>
      <c r="AO311" s="147"/>
      <c r="AP311" s="147"/>
      <c r="AQ311" s="534"/>
      <c r="AR311" s="534"/>
      <c r="AS311" s="534"/>
      <c r="AT311" s="534"/>
      <c r="AU311" s="534"/>
      <c r="AV311" s="534"/>
      <c r="AW311" s="534"/>
      <c r="AX311" s="534"/>
      <c r="AZ311" s="147"/>
      <c r="BA311" s="147"/>
      <c r="BB311" s="147"/>
      <c r="BC311" s="147"/>
      <c r="BD311" s="147"/>
      <c r="BE311" s="147"/>
      <c r="BF311" s="147"/>
      <c r="BG311" s="147"/>
      <c r="BH311" s="147"/>
      <c r="BI311" s="147"/>
      <c r="BJ311" s="147"/>
      <c r="BK311" s="147"/>
      <c r="BL311" s="147"/>
      <c r="BM311" s="147"/>
      <c r="BN311" s="147"/>
      <c r="BO311" s="147"/>
      <c r="BP311" s="147"/>
      <c r="BQ311" s="147"/>
      <c r="BR311" s="147"/>
      <c r="BS311" s="147"/>
      <c r="BT311" s="147"/>
      <c r="BU311" s="147"/>
      <c r="BV311" s="147"/>
      <c r="BW311" s="147"/>
      <c r="BX311" s="147"/>
      <c r="BY311" s="147"/>
      <c r="BZ311" s="147"/>
      <c r="CA311" s="147"/>
      <c r="CB311" s="147"/>
      <c r="CC311" s="147"/>
      <c r="CD311" s="147"/>
      <c r="CE311" s="147"/>
      <c r="CF311" s="147"/>
      <c r="CG311" s="147"/>
      <c r="CH311" s="147"/>
      <c r="CI311" s="147"/>
      <c r="CJ311" s="147"/>
      <c r="CL311" s="169"/>
      <c r="CM311" s="170"/>
      <c r="CN311" s="171"/>
      <c r="CO311" s="32"/>
      <c r="CS311" s="9"/>
      <c r="CT311" s="9"/>
      <c r="CU311" s="9"/>
      <c r="CV311" s="9"/>
    </row>
    <row r="312" spans="2:100" ht="15.75" x14ac:dyDescent="0.25">
      <c r="B312" s="147"/>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c r="AA312" s="147"/>
      <c r="AB312" s="147"/>
      <c r="AC312" s="147"/>
      <c r="AD312" s="147"/>
      <c r="AE312" s="147"/>
      <c r="AF312" s="147"/>
      <c r="AG312" s="534"/>
      <c r="AH312" s="147"/>
      <c r="AI312" s="147"/>
      <c r="AJ312" s="147"/>
      <c r="AK312" s="147"/>
      <c r="AL312" s="147"/>
      <c r="AM312" s="147"/>
      <c r="AN312" s="147"/>
      <c r="AO312" s="147"/>
      <c r="AP312" s="147"/>
      <c r="AQ312" s="534"/>
      <c r="AR312" s="534"/>
      <c r="AS312" s="534"/>
      <c r="AT312" s="534"/>
      <c r="AU312" s="534"/>
      <c r="AV312" s="534"/>
      <c r="AW312" s="534"/>
      <c r="AX312" s="534"/>
      <c r="AZ312" s="147"/>
      <c r="BA312" s="147"/>
      <c r="BB312" s="147"/>
      <c r="BC312" s="147"/>
      <c r="BD312" s="147"/>
      <c r="BE312" s="147"/>
      <c r="BF312" s="147"/>
      <c r="BG312" s="147"/>
      <c r="BH312" s="147"/>
      <c r="BI312" s="147"/>
      <c r="BJ312" s="147"/>
      <c r="BK312" s="147"/>
      <c r="BL312" s="147"/>
      <c r="BM312" s="147"/>
      <c r="BN312" s="147"/>
      <c r="BO312" s="147"/>
      <c r="BP312" s="147"/>
      <c r="BQ312" s="147"/>
      <c r="BR312" s="147"/>
      <c r="BS312" s="147"/>
      <c r="BT312" s="147"/>
      <c r="BU312" s="147"/>
      <c r="BV312" s="147"/>
      <c r="BW312" s="147"/>
      <c r="BX312" s="147"/>
      <c r="BY312" s="147"/>
      <c r="BZ312" s="147"/>
      <c r="CA312" s="147"/>
      <c r="CB312" s="147"/>
      <c r="CC312" s="147"/>
      <c r="CD312" s="147"/>
      <c r="CE312" s="147"/>
      <c r="CF312" s="147"/>
      <c r="CG312" s="147"/>
      <c r="CH312" s="147"/>
      <c r="CI312" s="147"/>
      <c r="CJ312" s="147"/>
      <c r="CL312" s="169"/>
      <c r="CM312" s="170"/>
      <c r="CN312" s="171"/>
      <c r="CO312" s="32"/>
      <c r="CS312" s="9"/>
      <c r="CT312" s="9"/>
      <c r="CU312" s="9"/>
      <c r="CV312" s="9"/>
    </row>
    <row r="313" spans="2:100" ht="15.75" x14ac:dyDescent="0.25">
      <c r="B313" s="147"/>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c r="AA313" s="147"/>
      <c r="AB313" s="147"/>
      <c r="AC313" s="147"/>
      <c r="AD313" s="147"/>
      <c r="AE313" s="147"/>
      <c r="AF313" s="147"/>
      <c r="AG313" s="534"/>
      <c r="AH313" s="147"/>
      <c r="AI313" s="147"/>
      <c r="AJ313" s="147"/>
      <c r="AK313" s="147"/>
      <c r="AL313" s="147"/>
      <c r="AM313" s="147"/>
      <c r="AN313" s="147"/>
      <c r="AO313" s="147"/>
      <c r="AP313" s="147"/>
      <c r="AQ313" s="534"/>
      <c r="AR313" s="534"/>
      <c r="AS313" s="534"/>
      <c r="AT313" s="534"/>
      <c r="AU313" s="534"/>
      <c r="AV313" s="534"/>
      <c r="AW313" s="534"/>
      <c r="AX313" s="534"/>
      <c r="AZ313" s="147"/>
      <c r="BA313" s="147"/>
      <c r="BB313" s="147"/>
      <c r="BC313" s="147"/>
      <c r="BD313" s="147"/>
      <c r="BE313" s="147"/>
      <c r="BF313" s="147"/>
      <c r="BG313" s="147"/>
      <c r="BH313" s="147"/>
      <c r="BI313" s="147"/>
      <c r="BJ313" s="147"/>
      <c r="BK313" s="147"/>
      <c r="BL313" s="147"/>
      <c r="BM313" s="147"/>
      <c r="BN313" s="147"/>
      <c r="BO313" s="147"/>
      <c r="BP313" s="147"/>
      <c r="BQ313" s="147"/>
      <c r="BR313" s="147"/>
      <c r="BS313" s="147"/>
      <c r="BT313" s="147"/>
      <c r="BU313" s="147"/>
      <c r="BV313" s="147"/>
      <c r="BW313" s="147"/>
      <c r="BX313" s="147"/>
      <c r="BY313" s="147"/>
      <c r="BZ313" s="147"/>
      <c r="CA313" s="147"/>
      <c r="CB313" s="147"/>
      <c r="CC313" s="147"/>
      <c r="CD313" s="147"/>
      <c r="CE313" s="147"/>
      <c r="CF313" s="147"/>
      <c r="CG313" s="147"/>
      <c r="CH313" s="147"/>
      <c r="CI313" s="147"/>
      <c r="CJ313" s="147"/>
      <c r="CL313" s="1028" t="s">
        <v>59</v>
      </c>
      <c r="CM313" s="1029"/>
      <c r="CN313" s="1029"/>
      <c r="CO313" s="9"/>
      <c r="CP313" s="9"/>
      <c r="CQ313" s="9"/>
      <c r="CR313" s="9"/>
      <c r="CS313" s="9"/>
      <c r="CT313" s="9"/>
      <c r="CU313" s="9"/>
      <c r="CV313" s="9"/>
    </row>
    <row r="314" spans="2:100" ht="15.75" x14ac:dyDescent="0.25">
      <c r="B314" s="147"/>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c r="AA314" s="147"/>
      <c r="AB314" s="147"/>
      <c r="AC314" s="147"/>
      <c r="AD314" s="147"/>
      <c r="AE314" s="147"/>
      <c r="AF314" s="147"/>
      <c r="AG314" s="534"/>
      <c r="AH314" s="147"/>
      <c r="AI314" s="147"/>
      <c r="AJ314" s="147"/>
      <c r="AK314" s="147"/>
      <c r="AL314" s="147"/>
      <c r="AM314" s="147"/>
      <c r="AN314" s="147"/>
      <c r="AO314" s="147"/>
      <c r="AP314" s="147"/>
      <c r="AQ314" s="534"/>
      <c r="AR314" s="534"/>
      <c r="AS314" s="534"/>
      <c r="AT314" s="534"/>
      <c r="AU314" s="534"/>
      <c r="AV314" s="534"/>
      <c r="AW314" s="534"/>
      <c r="AX314" s="534"/>
      <c r="AZ314" s="147"/>
      <c r="BA314" s="147"/>
      <c r="BB314" s="147"/>
      <c r="BC314" s="147"/>
      <c r="BD314" s="147"/>
      <c r="BE314" s="147"/>
      <c r="BF314" s="147"/>
      <c r="BG314" s="147"/>
      <c r="BH314" s="147"/>
      <c r="BI314" s="147"/>
      <c r="BJ314" s="147"/>
      <c r="BK314" s="147"/>
      <c r="BL314" s="147"/>
      <c r="BM314" s="147"/>
      <c r="BN314" s="147"/>
      <c r="BO314" s="147"/>
      <c r="BP314" s="147"/>
      <c r="BQ314" s="147"/>
      <c r="BR314" s="147"/>
      <c r="BS314" s="147"/>
      <c r="BT314" s="147"/>
      <c r="BU314" s="147"/>
      <c r="BV314" s="147"/>
      <c r="BW314" s="147"/>
      <c r="BX314" s="147"/>
      <c r="BY314" s="147"/>
      <c r="BZ314" s="147"/>
      <c r="CA314" s="147"/>
      <c r="CB314" s="147"/>
      <c r="CC314" s="147"/>
      <c r="CD314" s="147"/>
      <c r="CE314" s="147"/>
      <c r="CF314" s="147"/>
      <c r="CG314" s="147"/>
      <c r="CH314" s="147"/>
      <c r="CI314" s="147"/>
      <c r="CJ314" s="147"/>
      <c r="CL314" s="185" t="s">
        <v>89</v>
      </c>
      <c r="CM314" s="186"/>
      <c r="CN314" s="186"/>
      <c r="CO314" s="9"/>
      <c r="CP314" s="9"/>
      <c r="CQ314" s="9"/>
      <c r="CR314" s="9"/>
      <c r="CS314" s="9"/>
      <c r="CT314" s="9"/>
      <c r="CU314" s="9"/>
      <c r="CV314" s="9"/>
    </row>
    <row r="315" spans="2:100" ht="15.75" x14ac:dyDescent="0.25">
      <c r="B315" s="147"/>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c r="AA315" s="147"/>
      <c r="AB315" s="147"/>
      <c r="AC315" s="147"/>
      <c r="AD315" s="147"/>
      <c r="AE315" s="147"/>
      <c r="AF315" s="147"/>
      <c r="AG315" s="534"/>
      <c r="AH315" s="147"/>
      <c r="AI315" s="147"/>
      <c r="AJ315" s="147"/>
      <c r="AK315" s="147"/>
      <c r="AL315" s="147"/>
      <c r="AM315" s="147"/>
      <c r="AN315" s="147"/>
      <c r="AO315" s="147"/>
      <c r="AP315" s="147"/>
      <c r="AQ315" s="534"/>
      <c r="AR315" s="534"/>
      <c r="AS315" s="534"/>
      <c r="AT315" s="534"/>
      <c r="AU315" s="534"/>
      <c r="AV315" s="534"/>
      <c r="AW315" s="534"/>
      <c r="AX315" s="534"/>
      <c r="AZ315" s="147"/>
      <c r="BA315" s="147"/>
      <c r="BB315" s="147"/>
      <c r="BC315" s="147"/>
      <c r="BD315" s="147"/>
      <c r="BE315" s="147"/>
      <c r="BF315" s="147"/>
      <c r="BG315" s="147"/>
      <c r="BH315" s="147"/>
      <c r="BI315" s="147"/>
      <c r="BJ315" s="147"/>
      <c r="BK315" s="147"/>
      <c r="BL315" s="147"/>
      <c r="BM315" s="147"/>
      <c r="BN315" s="147"/>
      <c r="BO315" s="147"/>
      <c r="BP315" s="147"/>
      <c r="BQ315" s="147"/>
      <c r="BR315" s="147"/>
      <c r="BS315" s="147"/>
      <c r="BT315" s="147"/>
      <c r="BU315" s="147"/>
      <c r="BV315" s="147"/>
      <c r="BW315" s="147"/>
      <c r="BX315" s="147"/>
      <c r="BY315" s="147"/>
      <c r="BZ315" s="147"/>
      <c r="CA315" s="147"/>
      <c r="CB315" s="147"/>
      <c r="CC315" s="147"/>
      <c r="CD315" s="147"/>
      <c r="CE315" s="147"/>
      <c r="CF315" s="147"/>
      <c r="CG315" s="147"/>
      <c r="CH315" s="147"/>
      <c r="CI315" s="147"/>
      <c r="CJ315" s="147"/>
      <c r="CL315" s="907" t="s">
        <v>73</v>
      </c>
      <c r="CM315" s="908"/>
      <c r="CN315" s="909"/>
      <c r="CO315" s="187">
        <f>+BB177</f>
        <v>0</v>
      </c>
      <c r="CP315" s="9"/>
      <c r="CQ315" s="188"/>
      <c r="CR315" s="9"/>
      <c r="CS315" s="9"/>
      <c r="CT315" s="9"/>
      <c r="CU315" s="9"/>
      <c r="CV315" s="9"/>
    </row>
    <row r="316" spans="2:100" ht="15.75" x14ac:dyDescent="0.25">
      <c r="B316" s="147"/>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c r="AA316" s="147"/>
      <c r="AB316" s="147"/>
      <c r="AC316" s="147"/>
      <c r="AD316" s="147"/>
      <c r="AE316" s="147"/>
      <c r="AF316" s="147"/>
      <c r="AG316" s="534"/>
      <c r="AH316" s="147"/>
      <c r="AI316" s="147"/>
      <c r="AJ316" s="147"/>
      <c r="AK316" s="147"/>
      <c r="AL316" s="147"/>
      <c r="AM316" s="147"/>
      <c r="AN316" s="147"/>
      <c r="AO316" s="147"/>
      <c r="AP316" s="147"/>
      <c r="AQ316" s="534"/>
      <c r="AR316" s="534"/>
      <c r="AS316" s="534"/>
      <c r="AT316" s="534"/>
      <c r="AU316" s="534"/>
      <c r="AV316" s="534"/>
      <c r="AW316" s="534"/>
      <c r="AX316" s="534"/>
      <c r="AZ316" s="147"/>
      <c r="BA316" s="147"/>
      <c r="BB316" s="147"/>
      <c r="BC316" s="147"/>
      <c r="BD316" s="147"/>
      <c r="BE316" s="147"/>
      <c r="BF316" s="147"/>
      <c r="BG316" s="147"/>
      <c r="BH316" s="147"/>
      <c r="BI316" s="147"/>
      <c r="BJ316" s="147"/>
      <c r="BK316" s="147"/>
      <c r="BL316" s="147"/>
      <c r="BM316" s="147"/>
      <c r="BN316" s="147"/>
      <c r="BO316" s="147"/>
      <c r="BP316" s="147"/>
      <c r="BQ316" s="147"/>
      <c r="BR316" s="147"/>
      <c r="BS316" s="147"/>
      <c r="BT316" s="147"/>
      <c r="BU316" s="147"/>
      <c r="BV316" s="147"/>
      <c r="BW316" s="147"/>
      <c r="BX316" s="147"/>
      <c r="BY316" s="147"/>
      <c r="BZ316" s="147"/>
      <c r="CA316" s="147"/>
      <c r="CB316" s="147"/>
      <c r="CC316" s="147"/>
      <c r="CD316" s="147"/>
      <c r="CE316" s="147"/>
      <c r="CF316" s="147"/>
      <c r="CG316" s="147"/>
      <c r="CH316" s="147"/>
      <c r="CI316" s="147"/>
      <c r="CJ316" s="147"/>
      <c r="CL316" s="907" t="s">
        <v>74</v>
      </c>
      <c r="CM316" s="908"/>
      <c r="CN316" s="909"/>
      <c r="CO316" s="189">
        <f>+AQ211*BB177</f>
        <v>0</v>
      </c>
      <c r="CP316" s="190"/>
      <c r="CQ316" s="188"/>
      <c r="CR316" s="191"/>
      <c r="CS316" s="9"/>
      <c r="CT316" s="9"/>
      <c r="CU316" s="9"/>
      <c r="CV316" s="9"/>
    </row>
    <row r="317" spans="2:100" ht="15.75" x14ac:dyDescent="0.25">
      <c r="B317" s="147"/>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c r="AA317" s="147"/>
      <c r="AB317" s="147"/>
      <c r="AC317" s="147"/>
      <c r="AD317" s="147"/>
      <c r="AE317" s="147"/>
      <c r="AF317" s="147"/>
      <c r="AG317" s="534"/>
      <c r="AH317" s="147"/>
      <c r="AI317" s="147"/>
      <c r="AJ317" s="147"/>
      <c r="AK317" s="147"/>
      <c r="AL317" s="147"/>
      <c r="AM317" s="147"/>
      <c r="AN317" s="147"/>
      <c r="AO317" s="147"/>
      <c r="AP317" s="147"/>
      <c r="AQ317" s="534"/>
      <c r="AR317" s="534"/>
      <c r="AS317" s="534"/>
      <c r="AT317" s="534"/>
      <c r="AU317" s="534"/>
      <c r="AV317" s="534"/>
      <c r="AW317" s="534"/>
      <c r="AX317" s="534"/>
      <c r="AZ317" s="147"/>
      <c r="BA317" s="147"/>
      <c r="BB317" s="147"/>
      <c r="BC317" s="147"/>
      <c r="BD317" s="147"/>
      <c r="BE317" s="147"/>
      <c r="BF317" s="147"/>
      <c r="BG317" s="147"/>
      <c r="BH317" s="147"/>
      <c r="BI317" s="147"/>
      <c r="BJ317" s="147"/>
      <c r="BK317" s="147"/>
      <c r="BL317" s="147"/>
      <c r="BM317" s="147"/>
      <c r="BN317" s="147"/>
      <c r="BO317" s="147"/>
      <c r="BP317" s="147"/>
      <c r="BQ317" s="147"/>
      <c r="BR317" s="147"/>
      <c r="BS317" s="147"/>
      <c r="BT317" s="147"/>
      <c r="BU317" s="147"/>
      <c r="BV317" s="147"/>
      <c r="BW317" s="147"/>
      <c r="BX317" s="147"/>
      <c r="BY317" s="147"/>
      <c r="BZ317" s="147"/>
      <c r="CA317" s="147"/>
      <c r="CB317" s="147"/>
      <c r="CC317" s="147"/>
      <c r="CD317" s="147"/>
      <c r="CE317" s="147"/>
      <c r="CF317" s="147"/>
      <c r="CG317" s="147"/>
      <c r="CH317" s="147"/>
      <c r="CI317" s="147"/>
      <c r="CJ317" s="147"/>
      <c r="CL317" s="907" t="s">
        <v>75</v>
      </c>
      <c r="CM317" s="908"/>
      <c r="CN317" s="1119"/>
      <c r="CO317" s="189" t="e">
        <f>+#REF!</f>
        <v>#REF!</v>
      </c>
      <c r="CP317" s="190"/>
      <c r="CQ317" s="188"/>
      <c r="CR317" s="191"/>
      <c r="CS317" s="9"/>
      <c r="CT317" s="9"/>
      <c r="CU317" s="9"/>
      <c r="CV317" s="9"/>
    </row>
    <row r="318" spans="2:100" ht="15.75" x14ac:dyDescent="0.25">
      <c r="B318" s="147"/>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c r="AA318" s="147"/>
      <c r="AB318" s="147"/>
      <c r="AC318" s="147"/>
      <c r="AD318" s="147"/>
      <c r="AE318" s="147"/>
      <c r="AF318" s="147"/>
      <c r="AG318" s="534"/>
      <c r="AH318" s="147"/>
      <c r="AI318" s="147"/>
      <c r="AJ318" s="147"/>
      <c r="AK318" s="147"/>
      <c r="AL318" s="147"/>
      <c r="AM318" s="147"/>
      <c r="AN318" s="147"/>
      <c r="AO318" s="147"/>
      <c r="AP318" s="147"/>
      <c r="AQ318" s="534"/>
      <c r="AR318" s="534"/>
      <c r="AS318" s="534"/>
      <c r="AT318" s="534"/>
      <c r="AU318" s="534"/>
      <c r="AV318" s="534"/>
      <c r="AW318" s="534"/>
      <c r="AX318" s="534"/>
      <c r="AZ318" s="147"/>
      <c r="BA318" s="147"/>
      <c r="BB318" s="147"/>
      <c r="BC318" s="147"/>
      <c r="BD318" s="147"/>
      <c r="BE318" s="147"/>
      <c r="BF318" s="147"/>
      <c r="BG318" s="147"/>
      <c r="BH318" s="147"/>
      <c r="BI318" s="147"/>
      <c r="BJ318" s="147"/>
      <c r="BK318" s="147"/>
      <c r="BL318" s="147"/>
      <c r="BM318" s="147"/>
      <c r="BN318" s="147"/>
      <c r="BO318" s="147"/>
      <c r="BP318" s="147"/>
      <c r="BQ318" s="147"/>
      <c r="BR318" s="147"/>
      <c r="BS318" s="147"/>
      <c r="BT318" s="147"/>
      <c r="BU318" s="147"/>
      <c r="BV318" s="147"/>
      <c r="BW318" s="147"/>
      <c r="BX318" s="147"/>
      <c r="BY318" s="147"/>
      <c r="BZ318" s="147"/>
      <c r="CA318" s="147"/>
      <c r="CB318" s="147"/>
      <c r="CC318" s="147"/>
      <c r="CD318" s="147"/>
      <c r="CE318" s="147"/>
      <c r="CF318" s="147"/>
      <c r="CG318" s="147"/>
      <c r="CH318" s="147"/>
      <c r="CI318" s="147"/>
      <c r="CJ318" s="147"/>
      <c r="CL318" s="907" t="s">
        <v>76</v>
      </c>
      <c r="CM318" s="908"/>
      <c r="CN318" s="1119"/>
      <c r="CO318" s="192">
        <f>+BG175</f>
        <v>96</v>
      </c>
      <c r="CP318" s="9"/>
      <c r="CQ318" s="9"/>
      <c r="CR318" s="9"/>
      <c r="CT318" s="9"/>
      <c r="CU318" s="9"/>
      <c r="CV318" s="9"/>
    </row>
    <row r="319" spans="2:100" ht="15.75" x14ac:dyDescent="0.25">
      <c r="B319" s="147"/>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c r="AA319" s="147"/>
      <c r="AB319" s="147"/>
      <c r="AC319" s="147"/>
      <c r="AD319" s="147"/>
      <c r="AE319" s="147"/>
      <c r="AF319" s="147"/>
      <c r="AG319" s="534"/>
      <c r="AH319" s="147"/>
      <c r="AI319" s="147"/>
      <c r="AJ319" s="147"/>
      <c r="AK319" s="147"/>
      <c r="AL319" s="147"/>
      <c r="AM319" s="147"/>
      <c r="AN319" s="147"/>
      <c r="AO319" s="147"/>
      <c r="AP319" s="147"/>
      <c r="AQ319" s="534"/>
      <c r="AR319" s="534"/>
      <c r="AS319" s="534"/>
      <c r="AT319" s="534"/>
      <c r="AU319" s="534"/>
      <c r="AV319" s="534"/>
      <c r="AW319" s="534"/>
      <c r="AX319" s="534"/>
      <c r="AZ319" s="147"/>
      <c r="BA319" s="147"/>
      <c r="BB319" s="147"/>
      <c r="BC319" s="147"/>
      <c r="BD319" s="147"/>
      <c r="BE319" s="147"/>
      <c r="BF319" s="147"/>
      <c r="BG319" s="147"/>
      <c r="BH319" s="147"/>
      <c r="BI319" s="147"/>
      <c r="BJ319" s="147"/>
      <c r="BK319" s="147"/>
      <c r="BL319" s="147"/>
      <c r="BM319" s="147"/>
      <c r="BN319" s="147"/>
      <c r="BO319" s="147"/>
      <c r="BP319" s="147"/>
      <c r="BQ319" s="147"/>
      <c r="BR319" s="147"/>
      <c r="BS319" s="147"/>
      <c r="BT319" s="147"/>
      <c r="BU319" s="147"/>
      <c r="BV319" s="147"/>
      <c r="BW319" s="147"/>
      <c r="BX319" s="147"/>
      <c r="BY319" s="147"/>
      <c r="BZ319" s="147"/>
      <c r="CA319" s="147"/>
      <c r="CB319" s="147"/>
      <c r="CC319" s="147"/>
      <c r="CD319" s="147"/>
      <c r="CE319" s="147"/>
      <c r="CF319" s="147"/>
      <c r="CG319" s="147"/>
      <c r="CH319" s="147"/>
      <c r="CI319" s="147"/>
      <c r="CJ319" s="147"/>
      <c r="CL319" s="907" t="s">
        <v>77</v>
      </c>
      <c r="CM319" s="908"/>
      <c r="CN319" s="909"/>
      <c r="CO319" s="151" t="b">
        <f>OR(CO318=99,CO318=95,CO318=93)</f>
        <v>0</v>
      </c>
      <c r="CP319" s="9"/>
      <c r="CQ319" s="9"/>
      <c r="CR319" s="9"/>
      <c r="CT319" s="9"/>
      <c r="CU319" s="9"/>
      <c r="CV319" s="9"/>
    </row>
    <row r="320" spans="2:100" ht="16.5" thickBot="1" x14ac:dyDescent="0.3">
      <c r="B320" s="147"/>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c r="AA320" s="147"/>
      <c r="AB320" s="147"/>
      <c r="AC320" s="147"/>
      <c r="AD320" s="147"/>
      <c r="AE320" s="147"/>
      <c r="AF320" s="147"/>
      <c r="AG320" s="534"/>
      <c r="AH320" s="147"/>
      <c r="AI320" s="147"/>
      <c r="AJ320" s="147"/>
      <c r="AK320" s="147"/>
      <c r="AL320" s="147"/>
      <c r="AM320" s="147"/>
      <c r="AN320" s="147"/>
      <c r="AO320" s="147"/>
      <c r="AP320" s="147"/>
      <c r="AQ320" s="534"/>
      <c r="AR320" s="534"/>
      <c r="AS320" s="534"/>
      <c r="AT320" s="534"/>
      <c r="AU320" s="534"/>
      <c r="AV320" s="534"/>
      <c r="AW320" s="534"/>
      <c r="AX320" s="534"/>
      <c r="AZ320" s="147"/>
      <c r="BA320" s="147"/>
      <c r="BB320" s="147"/>
      <c r="BC320" s="147"/>
      <c r="BD320" s="147"/>
      <c r="BE320" s="147"/>
      <c r="BF320" s="147"/>
      <c r="BG320" s="147"/>
      <c r="BH320" s="147"/>
      <c r="BI320" s="147"/>
      <c r="BJ320" s="147"/>
      <c r="BK320" s="147"/>
      <c r="BL320" s="147"/>
      <c r="BM320" s="147"/>
      <c r="BN320" s="147"/>
      <c r="BO320" s="147"/>
      <c r="BP320" s="147"/>
      <c r="BQ320" s="147"/>
      <c r="BR320" s="147"/>
      <c r="BS320" s="147"/>
      <c r="BT320" s="147"/>
      <c r="BU320" s="147"/>
      <c r="BV320" s="147"/>
      <c r="BW320" s="147"/>
      <c r="BX320" s="147"/>
      <c r="BY320" s="147"/>
      <c r="BZ320" s="147"/>
      <c r="CA320" s="147"/>
      <c r="CB320" s="147"/>
      <c r="CC320" s="147"/>
      <c r="CD320" s="147"/>
      <c r="CE320" s="147"/>
      <c r="CF320" s="147"/>
      <c r="CG320" s="147"/>
      <c r="CH320" s="147"/>
      <c r="CI320" s="147"/>
      <c r="CJ320" s="147"/>
      <c r="CL320" s="907" t="s">
        <v>84</v>
      </c>
      <c r="CM320" s="908"/>
      <c r="CN320" s="909"/>
      <c r="CO320" s="153">
        <f>IF(CO319=TRUE,0,1)</f>
        <v>1</v>
      </c>
      <c r="CP320" s="9"/>
      <c r="CQ320" s="9"/>
      <c r="CR320" s="9"/>
      <c r="CT320" s="9"/>
      <c r="CU320" s="9"/>
      <c r="CV320" s="9"/>
    </row>
    <row r="321" spans="2:248" ht="16.5" customHeight="1" thickBot="1" x14ac:dyDescent="0.25">
      <c r="B321" s="147"/>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c r="AA321" s="147"/>
      <c r="AB321" s="147"/>
      <c r="AC321" s="147"/>
      <c r="AD321" s="147"/>
      <c r="AE321" s="147"/>
      <c r="AF321" s="147"/>
      <c r="AG321" s="534"/>
      <c r="AH321" s="147"/>
      <c r="AI321" s="147"/>
      <c r="AJ321" s="147"/>
      <c r="AK321" s="147"/>
      <c r="AL321" s="147"/>
      <c r="AM321" s="147"/>
      <c r="AN321" s="147"/>
      <c r="AO321" s="147"/>
      <c r="AP321" s="147"/>
      <c r="AQ321" s="534"/>
      <c r="AR321" s="534"/>
      <c r="AS321" s="534"/>
      <c r="AT321" s="534"/>
      <c r="AU321" s="534"/>
      <c r="AV321" s="534"/>
      <c r="AW321" s="534"/>
      <c r="AX321" s="534"/>
      <c r="AZ321" s="147"/>
      <c r="BA321" s="147"/>
      <c r="BB321" s="147"/>
      <c r="BC321" s="147"/>
      <c r="BD321" s="147"/>
      <c r="BE321" s="147"/>
      <c r="BF321" s="147"/>
      <c r="BG321" s="147"/>
      <c r="BH321" s="147"/>
      <c r="BI321" s="147"/>
      <c r="BJ321" s="147"/>
      <c r="BK321" s="147"/>
      <c r="BL321" s="147"/>
      <c r="BM321" s="147"/>
      <c r="BN321" s="147"/>
      <c r="BO321" s="147"/>
      <c r="BP321" s="147"/>
      <c r="BQ321" s="147"/>
      <c r="BR321" s="147"/>
      <c r="BS321" s="147"/>
      <c r="BT321" s="147"/>
      <c r="BU321" s="147"/>
      <c r="BV321" s="147"/>
      <c r="BW321" s="147"/>
      <c r="BX321" s="147"/>
      <c r="BY321" s="147"/>
      <c r="BZ321" s="147"/>
      <c r="CA321" s="147"/>
      <c r="CB321" s="147"/>
      <c r="CC321" s="147"/>
      <c r="CD321" s="147"/>
      <c r="CE321" s="147"/>
      <c r="CF321" s="147"/>
      <c r="CG321" s="147"/>
      <c r="CH321" s="147"/>
      <c r="CI321" s="147"/>
      <c r="CJ321" s="147"/>
      <c r="CL321" s="1122" t="s">
        <v>86</v>
      </c>
      <c r="CM321" s="1122"/>
      <c r="CN321" s="1123"/>
      <c r="CO321" s="193" t="e">
        <f>IF(CO316&lt;CO317,1,0)</f>
        <v>#REF!</v>
      </c>
      <c r="CP321" s="9"/>
      <c r="CQ321" s="9"/>
      <c r="CR321" s="9"/>
      <c r="CT321" s="9"/>
      <c r="CU321" s="9"/>
      <c r="CV321" s="9"/>
    </row>
    <row r="322" spans="2:248" ht="15.75" x14ac:dyDescent="0.25">
      <c r="B322" s="147"/>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c r="AA322" s="147"/>
      <c r="AB322" s="147"/>
      <c r="AC322" s="147"/>
      <c r="AD322" s="147"/>
      <c r="AE322" s="147"/>
      <c r="AF322" s="147"/>
      <c r="AG322" s="534"/>
      <c r="AH322" s="147"/>
      <c r="AI322" s="147"/>
      <c r="AJ322" s="147"/>
      <c r="AK322" s="147"/>
      <c r="AL322" s="147"/>
      <c r="AM322" s="147"/>
      <c r="AN322" s="147"/>
      <c r="AO322" s="147"/>
      <c r="AP322" s="147"/>
      <c r="AQ322" s="534"/>
      <c r="AR322" s="534"/>
      <c r="AS322" s="534"/>
      <c r="AT322" s="534"/>
      <c r="AU322" s="534"/>
      <c r="AV322" s="534"/>
      <c r="AW322" s="534"/>
      <c r="AX322" s="534"/>
      <c r="AZ322" s="147"/>
      <c r="BA322" s="147"/>
      <c r="BB322" s="147"/>
      <c r="BC322" s="147"/>
      <c r="BD322" s="147"/>
      <c r="BE322" s="147"/>
      <c r="BF322" s="147"/>
      <c r="BG322" s="147"/>
      <c r="BH322" s="147"/>
      <c r="BI322" s="147"/>
      <c r="BJ322" s="147"/>
      <c r="BK322" s="147"/>
      <c r="BL322" s="147"/>
      <c r="BM322" s="147"/>
      <c r="BN322" s="147"/>
      <c r="BO322" s="147"/>
      <c r="BP322" s="147"/>
      <c r="BQ322" s="147"/>
      <c r="BR322" s="147"/>
      <c r="BS322" s="147"/>
      <c r="BT322" s="147"/>
      <c r="BU322" s="147"/>
      <c r="BV322" s="147"/>
      <c r="BW322" s="147"/>
      <c r="BX322" s="147"/>
      <c r="BY322" s="147"/>
      <c r="BZ322" s="147"/>
      <c r="CA322" s="147"/>
      <c r="CB322" s="147"/>
      <c r="CC322" s="147"/>
      <c r="CD322" s="147"/>
      <c r="CE322" s="147"/>
      <c r="CF322" s="147"/>
      <c r="CG322" s="147"/>
      <c r="CH322" s="147"/>
      <c r="CI322" s="147"/>
      <c r="CJ322" s="147"/>
      <c r="CL322" s="907" t="s">
        <v>85</v>
      </c>
      <c r="CM322" s="908"/>
      <c r="CN322" s="909"/>
      <c r="CO322" s="153" t="e">
        <f>+CO321*CO320</f>
        <v>#REF!</v>
      </c>
      <c r="CQ322" s="9"/>
      <c r="CR322" s="9"/>
      <c r="CT322" s="9"/>
      <c r="CU322" s="9"/>
      <c r="CV322" s="9"/>
    </row>
    <row r="323" spans="2:248" ht="15.75" x14ac:dyDescent="0.25">
      <c r="B323" s="147"/>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c r="AA323" s="147"/>
      <c r="AB323" s="147"/>
      <c r="AC323" s="147"/>
      <c r="AD323" s="147"/>
      <c r="AE323" s="147"/>
      <c r="AF323" s="147"/>
      <c r="AG323" s="534"/>
      <c r="AH323" s="147"/>
      <c r="AI323" s="147"/>
      <c r="AJ323" s="147"/>
      <c r="AK323" s="147"/>
      <c r="AL323" s="147"/>
      <c r="AM323" s="147"/>
      <c r="AN323" s="147"/>
      <c r="AO323" s="147"/>
      <c r="AP323" s="147"/>
      <c r="AQ323" s="534"/>
      <c r="AR323" s="534"/>
      <c r="AS323" s="534"/>
      <c r="AT323" s="534"/>
      <c r="AU323" s="534"/>
      <c r="AV323" s="534"/>
      <c r="AW323" s="534"/>
      <c r="AX323" s="534"/>
      <c r="AZ323" s="147"/>
      <c r="BA323" s="147"/>
      <c r="BB323" s="147"/>
      <c r="BC323" s="147"/>
      <c r="BD323" s="147"/>
      <c r="BE323" s="147"/>
      <c r="BF323" s="147"/>
      <c r="BG323" s="147"/>
      <c r="BH323" s="147"/>
      <c r="BI323" s="147"/>
      <c r="BJ323" s="147"/>
      <c r="BK323" s="147"/>
      <c r="BL323" s="147"/>
      <c r="BM323" s="147"/>
      <c r="BN323" s="147"/>
      <c r="BO323" s="147"/>
      <c r="BP323" s="147"/>
      <c r="BQ323" s="147"/>
      <c r="BR323" s="147"/>
      <c r="BS323" s="147"/>
      <c r="BT323" s="147"/>
      <c r="BU323" s="147"/>
      <c r="BV323" s="147"/>
      <c r="BW323" s="147"/>
      <c r="BX323" s="147"/>
      <c r="BY323" s="147"/>
      <c r="BZ323" s="147"/>
      <c r="CA323" s="147"/>
      <c r="CB323" s="147"/>
      <c r="CC323" s="147"/>
      <c r="CD323" s="147"/>
      <c r="CE323" s="147"/>
      <c r="CF323" s="147"/>
      <c r="CG323" s="147"/>
      <c r="CH323" s="147"/>
      <c r="CI323" s="147"/>
      <c r="CJ323" s="147"/>
      <c r="CL323" s="925" t="s">
        <v>88</v>
      </c>
      <c r="CM323" s="926"/>
      <c r="CN323" s="1120"/>
      <c r="CO323" s="194" t="str">
        <f>IF(ISERROR(CO322)=TRUE,"",IF(CO315=0,"",IF(CO322=1,CP323,0)))</f>
        <v/>
      </c>
      <c r="CP323" s="195" t="s">
        <v>87</v>
      </c>
      <c r="CQ323" s="195"/>
      <c r="CR323" s="195"/>
      <c r="CS323" s="196"/>
      <c r="CT323" s="9"/>
      <c r="CU323" s="9"/>
      <c r="CV323" s="9"/>
    </row>
    <row r="324" spans="2:248" ht="15.75" x14ac:dyDescent="0.25">
      <c r="B324" s="147"/>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c r="AA324" s="147"/>
      <c r="AB324" s="147"/>
      <c r="AC324" s="147"/>
      <c r="AD324" s="147"/>
      <c r="AE324" s="147"/>
      <c r="AF324" s="147"/>
      <c r="AG324" s="534"/>
      <c r="AH324" s="147"/>
      <c r="AI324" s="147"/>
      <c r="AJ324" s="147"/>
      <c r="AK324" s="147"/>
      <c r="AL324" s="147"/>
      <c r="AM324" s="147"/>
      <c r="AN324" s="147"/>
      <c r="AO324" s="147"/>
      <c r="AP324" s="147"/>
      <c r="AQ324" s="534"/>
      <c r="AR324" s="534"/>
      <c r="AS324" s="534"/>
      <c r="AT324" s="534"/>
      <c r="AU324" s="534"/>
      <c r="AV324" s="534"/>
      <c r="AW324" s="534"/>
      <c r="AX324" s="534"/>
      <c r="AZ324" s="147"/>
      <c r="BA324" s="147"/>
      <c r="BB324" s="147"/>
      <c r="BC324" s="147"/>
      <c r="BD324" s="147"/>
      <c r="BE324" s="147"/>
      <c r="BF324" s="147"/>
      <c r="BG324" s="147"/>
      <c r="BH324" s="147"/>
      <c r="BI324" s="147"/>
      <c r="BJ324" s="147"/>
      <c r="BK324" s="147"/>
      <c r="BL324" s="147"/>
      <c r="BM324" s="147"/>
      <c r="BN324" s="147"/>
      <c r="BO324" s="147"/>
      <c r="BP324" s="147"/>
      <c r="BQ324" s="147"/>
      <c r="BR324" s="147"/>
      <c r="BS324" s="147"/>
      <c r="BT324" s="147"/>
      <c r="BU324" s="147"/>
      <c r="BV324" s="147"/>
      <c r="BW324" s="147"/>
      <c r="BX324" s="147"/>
      <c r="BY324" s="147"/>
      <c r="BZ324" s="147"/>
      <c r="CA324" s="147"/>
      <c r="CB324" s="147"/>
      <c r="CC324" s="147"/>
      <c r="CD324" s="147"/>
      <c r="CE324" s="147"/>
      <c r="CF324" s="147"/>
      <c r="CG324" s="147"/>
      <c r="CH324" s="147"/>
      <c r="CI324" s="147"/>
      <c r="CJ324" s="147"/>
      <c r="CL324" s="907" t="s">
        <v>72</v>
      </c>
      <c r="CM324" s="908"/>
      <c r="CN324" s="1119"/>
      <c r="CP324" s="190"/>
      <c r="CQ324" s="188"/>
      <c r="CR324" s="191"/>
      <c r="CS324" s="9"/>
      <c r="CT324" s="9"/>
      <c r="CU324" s="9"/>
      <c r="CV324" s="9"/>
    </row>
    <row r="325" spans="2:248" ht="15.75" x14ac:dyDescent="0.25">
      <c r="B325" s="147"/>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c r="AA325" s="147"/>
      <c r="AB325" s="147"/>
      <c r="AC325" s="147"/>
      <c r="AD325" s="147"/>
      <c r="AE325" s="147"/>
      <c r="AF325" s="147"/>
      <c r="AG325" s="534"/>
      <c r="AH325" s="147"/>
      <c r="AI325" s="147"/>
      <c r="AJ325" s="147"/>
      <c r="AK325" s="147"/>
      <c r="AL325" s="147"/>
      <c r="AM325" s="147"/>
      <c r="AN325" s="147"/>
      <c r="AO325" s="147"/>
      <c r="AP325" s="147"/>
      <c r="AQ325" s="534"/>
      <c r="AR325" s="534"/>
      <c r="AS325" s="534"/>
      <c r="AT325" s="534"/>
      <c r="AU325" s="534"/>
      <c r="AV325" s="534"/>
      <c r="AW325" s="534"/>
      <c r="AX325" s="534"/>
      <c r="AZ325" s="147"/>
      <c r="BA325" s="147"/>
      <c r="BB325" s="147"/>
      <c r="BC325" s="147"/>
      <c r="BD325" s="147"/>
      <c r="BE325" s="147"/>
      <c r="BF325" s="147"/>
      <c r="BG325" s="147"/>
      <c r="BH325" s="147"/>
      <c r="BI325" s="147"/>
      <c r="BJ325" s="147"/>
      <c r="BK325" s="147"/>
      <c r="BL325" s="147"/>
      <c r="BM325" s="147"/>
      <c r="BN325" s="147"/>
      <c r="BO325" s="147"/>
      <c r="BP325" s="147"/>
      <c r="BQ325" s="147"/>
      <c r="BR325" s="147"/>
      <c r="BS325" s="147"/>
      <c r="BT325" s="147"/>
      <c r="BU325" s="147"/>
      <c r="BV325" s="147"/>
      <c r="BW325" s="147"/>
      <c r="BX325" s="147"/>
      <c r="BY325" s="147"/>
      <c r="BZ325" s="147"/>
      <c r="CA325" s="147"/>
      <c r="CB325" s="147"/>
      <c r="CC325" s="147"/>
      <c r="CD325" s="147"/>
      <c r="CE325" s="147"/>
      <c r="CF325" s="147"/>
      <c r="CG325" s="147"/>
      <c r="CH325" s="147"/>
      <c r="CI325" s="147"/>
      <c r="CJ325" s="147"/>
      <c r="CL325" s="1028" t="s">
        <v>91</v>
      </c>
      <c r="CM325" s="1029"/>
      <c r="CN325" s="1030"/>
      <c r="CO325" s="197" t="s">
        <v>38</v>
      </c>
      <c r="CP325" s="198" t="e">
        <f>+#REF!</f>
        <v>#REF!</v>
      </c>
      <c r="CR325" s="9"/>
      <c r="CS325" s="9"/>
      <c r="CT325" s="9"/>
      <c r="CU325" s="9"/>
      <c r="CV325" s="9"/>
    </row>
    <row r="326" spans="2:248" ht="15.75" x14ac:dyDescent="0.2">
      <c r="B326" s="147"/>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c r="AA326" s="147"/>
      <c r="AB326" s="147"/>
      <c r="AC326" s="147"/>
      <c r="AD326" s="147"/>
      <c r="AE326" s="147"/>
      <c r="AF326" s="147"/>
      <c r="AG326" s="534"/>
      <c r="AH326" s="147"/>
      <c r="AI326" s="147"/>
      <c r="AJ326" s="147"/>
      <c r="AK326" s="147"/>
      <c r="AL326" s="147"/>
      <c r="AM326" s="147"/>
      <c r="AN326" s="147"/>
      <c r="AO326" s="147"/>
      <c r="AP326" s="147"/>
      <c r="AQ326" s="534"/>
      <c r="AR326" s="534"/>
      <c r="AS326" s="534"/>
      <c r="AT326" s="534"/>
      <c r="AU326" s="534"/>
      <c r="AV326" s="534"/>
      <c r="AW326" s="534"/>
      <c r="AX326" s="534"/>
      <c r="AZ326" s="147"/>
      <c r="BA326" s="147"/>
      <c r="BB326" s="147"/>
      <c r="BC326" s="147"/>
      <c r="BD326" s="147"/>
      <c r="BE326" s="147"/>
      <c r="BF326" s="147"/>
      <c r="BG326" s="147"/>
      <c r="BH326" s="147"/>
      <c r="BI326" s="147"/>
      <c r="BJ326" s="147"/>
      <c r="BK326" s="147"/>
      <c r="BL326" s="147"/>
      <c r="BM326" s="147"/>
      <c r="BN326" s="147"/>
      <c r="BO326" s="147"/>
      <c r="BP326" s="147"/>
      <c r="BQ326" s="147"/>
      <c r="BR326" s="147"/>
      <c r="BS326" s="147"/>
      <c r="BT326" s="147"/>
      <c r="BU326" s="147"/>
      <c r="BV326" s="147"/>
      <c r="BW326" s="147"/>
      <c r="BX326" s="147"/>
      <c r="BY326" s="147"/>
      <c r="BZ326" s="147"/>
      <c r="CA326" s="147"/>
      <c r="CB326" s="147"/>
      <c r="CC326" s="147"/>
      <c r="CD326" s="147"/>
      <c r="CE326" s="147"/>
      <c r="CF326" s="147"/>
      <c r="CG326" s="147"/>
      <c r="CH326" s="147"/>
      <c r="CI326" s="147"/>
      <c r="CJ326" s="147"/>
      <c r="CL326" s="931" t="s">
        <v>90</v>
      </c>
      <c r="CM326" s="932"/>
      <c r="CN326" s="932"/>
      <c r="CO326" s="1121" t="s">
        <v>39</v>
      </c>
      <c r="CP326" s="1121"/>
      <c r="CQ326" s="1121"/>
      <c r="CR326" s="1121"/>
      <c r="CT326" s="9"/>
      <c r="CU326" s="9"/>
      <c r="CV326" s="9"/>
    </row>
    <row r="327" spans="2:248" ht="15" x14ac:dyDescent="0.2">
      <c r="B327" s="147"/>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c r="AA327" s="147"/>
      <c r="AB327" s="147"/>
      <c r="AC327" s="147"/>
      <c r="AD327" s="147"/>
      <c r="AE327" s="147"/>
      <c r="AF327" s="147"/>
      <c r="AG327" s="534"/>
      <c r="AH327" s="147"/>
      <c r="AI327" s="147"/>
      <c r="AJ327" s="147"/>
      <c r="AK327" s="147"/>
      <c r="AL327" s="147"/>
      <c r="AM327" s="147"/>
      <c r="AN327" s="147"/>
      <c r="AO327" s="147"/>
      <c r="AP327" s="147"/>
      <c r="AQ327" s="534"/>
      <c r="AR327" s="534"/>
      <c r="AS327" s="534"/>
      <c r="AT327" s="534"/>
      <c r="AU327" s="534"/>
      <c r="AV327" s="534"/>
      <c r="AW327" s="534"/>
      <c r="AX327" s="534"/>
      <c r="AZ327" s="147"/>
      <c r="BA327" s="147"/>
      <c r="BB327" s="147"/>
      <c r="BC327" s="147"/>
      <c r="BD327" s="147"/>
      <c r="BE327" s="147"/>
      <c r="BF327" s="147"/>
      <c r="BG327" s="147"/>
      <c r="BH327" s="147"/>
      <c r="BI327" s="147"/>
      <c r="BJ327" s="147"/>
      <c r="BK327" s="147"/>
      <c r="BL327" s="147"/>
      <c r="BM327" s="147"/>
      <c r="BN327" s="147"/>
      <c r="BO327" s="147"/>
      <c r="BP327" s="147"/>
      <c r="BQ327" s="147"/>
      <c r="BR327" s="147"/>
      <c r="BS327" s="147"/>
      <c r="BT327" s="147"/>
      <c r="BU327" s="147"/>
      <c r="BV327" s="147"/>
      <c r="BW327" s="147"/>
      <c r="BX327" s="147"/>
      <c r="BY327" s="147"/>
      <c r="BZ327" s="147"/>
      <c r="CA327" s="147"/>
      <c r="CB327" s="147"/>
      <c r="CC327" s="147"/>
      <c r="CD327" s="147"/>
      <c r="CE327" s="147"/>
      <c r="CF327" s="147"/>
      <c r="CG327" s="147"/>
      <c r="CH327" s="147"/>
      <c r="CI327" s="147"/>
      <c r="CJ327" s="147"/>
      <c r="CM327" s="9"/>
      <c r="CN327" s="9"/>
      <c r="CO327" s="9"/>
      <c r="CP327" s="9"/>
      <c r="CQ327" s="9"/>
      <c r="CR327" s="9"/>
      <c r="CS327" s="9"/>
      <c r="CT327" s="9"/>
      <c r="CU327" s="9"/>
      <c r="CV327" s="9"/>
    </row>
    <row r="328" spans="2:248" ht="15" x14ac:dyDescent="0.2">
      <c r="B328" s="147"/>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c r="AA328" s="147"/>
      <c r="AB328" s="147"/>
      <c r="AC328" s="147"/>
      <c r="AD328" s="147"/>
      <c r="AE328" s="147"/>
      <c r="AF328" s="147"/>
      <c r="AG328" s="534"/>
      <c r="AH328" s="147"/>
      <c r="AI328" s="147"/>
      <c r="AJ328" s="147"/>
      <c r="AK328" s="147"/>
      <c r="AL328" s="147"/>
      <c r="AM328" s="147"/>
      <c r="AN328" s="147"/>
      <c r="AO328" s="147"/>
      <c r="AP328" s="147"/>
      <c r="AQ328" s="534"/>
      <c r="AR328" s="534"/>
      <c r="AS328" s="534"/>
      <c r="AT328" s="534"/>
      <c r="AU328" s="534"/>
      <c r="AV328" s="534"/>
      <c r="AW328" s="534"/>
      <c r="AX328" s="534"/>
      <c r="AZ328" s="147"/>
      <c r="BA328" s="147"/>
      <c r="BB328" s="147"/>
      <c r="BC328" s="147"/>
      <c r="BD328" s="147"/>
      <c r="BE328" s="147"/>
      <c r="BF328" s="147"/>
      <c r="BG328" s="147"/>
      <c r="BH328" s="147"/>
      <c r="BI328" s="147"/>
      <c r="BJ328" s="147"/>
      <c r="BK328" s="147"/>
      <c r="BL328" s="147"/>
      <c r="BM328" s="147"/>
      <c r="BN328" s="147"/>
      <c r="BO328" s="147"/>
      <c r="BP328" s="147"/>
      <c r="BQ328" s="147"/>
      <c r="BR328" s="147"/>
      <c r="BS328" s="147"/>
      <c r="BT328" s="147"/>
      <c r="BU328" s="147"/>
      <c r="BV328" s="147"/>
      <c r="BW328" s="147"/>
      <c r="BX328" s="147"/>
      <c r="BY328" s="147"/>
      <c r="BZ328" s="147"/>
      <c r="CA328" s="147"/>
      <c r="CB328" s="147"/>
      <c r="CC328" s="147"/>
      <c r="CD328" s="147"/>
      <c r="CE328" s="147"/>
      <c r="CF328" s="147"/>
      <c r="CG328" s="147"/>
      <c r="CH328" s="147"/>
      <c r="CI328" s="147"/>
      <c r="CJ328" s="147"/>
      <c r="CM328" s="9"/>
      <c r="CN328" s="9"/>
      <c r="CO328" s="199"/>
      <c r="CP328" s="9"/>
      <c r="CQ328" s="9"/>
      <c r="CR328" s="9"/>
      <c r="CS328" s="9"/>
      <c r="CT328" s="27"/>
      <c r="CU328" s="27"/>
      <c r="CV328" s="27"/>
      <c r="CW328" s="27"/>
      <c r="CX328" s="27"/>
      <c r="CY328" s="27"/>
      <c r="CZ328" s="27"/>
      <c r="DA328" s="27"/>
      <c r="DB328" s="27"/>
      <c r="DC328" s="27"/>
      <c r="DD328" s="27"/>
      <c r="DE328" s="27"/>
      <c r="DF328" s="27"/>
      <c r="DG328" s="27"/>
      <c r="DH328" s="27"/>
      <c r="DI328" s="27"/>
      <c r="DJ328" s="27"/>
      <c r="DK328" s="27"/>
      <c r="DL328" s="27"/>
      <c r="DM328" s="27"/>
      <c r="DN328" s="27"/>
      <c r="DO328" s="27"/>
      <c r="DP328" s="27"/>
      <c r="DQ328" s="27"/>
      <c r="DR328" s="27"/>
      <c r="DS328" s="27"/>
      <c r="DT328" s="27"/>
      <c r="DU328" s="27"/>
      <c r="DV328" s="27"/>
      <c r="DW328" s="27"/>
      <c r="DX328" s="27"/>
      <c r="DY328" s="27"/>
      <c r="DZ328" s="27"/>
      <c r="EA328" s="27"/>
      <c r="EB328" s="27"/>
      <c r="EC328" s="27"/>
      <c r="ED328" s="27"/>
      <c r="EE328" s="27"/>
      <c r="EF328" s="27"/>
      <c r="EG328" s="27"/>
      <c r="EH328" s="27"/>
      <c r="EI328" s="27"/>
      <c r="EJ328" s="27"/>
      <c r="EK328" s="27"/>
      <c r="EL328" s="27"/>
      <c r="EM328" s="27"/>
      <c r="EN328" s="27"/>
      <c r="EO328" s="27"/>
      <c r="EP328" s="27"/>
      <c r="EQ328" s="27"/>
      <c r="ER328" s="27"/>
      <c r="ES328" s="27"/>
      <c r="ET328" s="27"/>
      <c r="EU328" s="27"/>
      <c r="EV328" s="27"/>
      <c r="EW328" s="27"/>
      <c r="EX328" s="27"/>
      <c r="EY328" s="27"/>
      <c r="EZ328" s="27"/>
      <c r="FA328" s="27"/>
      <c r="FB328" s="27"/>
      <c r="FC328" s="27"/>
      <c r="FD328" s="27"/>
      <c r="FE328" s="27"/>
      <c r="FF328" s="27"/>
      <c r="FG328" s="27"/>
      <c r="FH328" s="27"/>
      <c r="FI328" s="27"/>
      <c r="FJ328" s="27"/>
      <c r="FK328" s="27"/>
      <c r="FL328" s="27"/>
      <c r="FM328" s="27"/>
      <c r="FN328" s="27"/>
      <c r="FO328" s="27"/>
      <c r="FP328" s="27"/>
      <c r="FQ328" s="27"/>
      <c r="FR328" s="27"/>
      <c r="FS328" s="27"/>
      <c r="FT328" s="27"/>
      <c r="FU328" s="27"/>
      <c r="FV328" s="27"/>
      <c r="FW328" s="27"/>
      <c r="FX328" s="27"/>
      <c r="FY328" s="27"/>
      <c r="FZ328" s="27"/>
      <c r="GA328" s="27"/>
      <c r="GB328" s="27"/>
      <c r="GC328" s="27"/>
      <c r="GD328" s="27"/>
      <c r="GE328" s="27"/>
      <c r="GF328" s="27"/>
      <c r="GG328" s="27"/>
      <c r="GH328" s="27"/>
      <c r="GI328" s="27"/>
      <c r="GJ328" s="27"/>
      <c r="GK328" s="27"/>
      <c r="GL328" s="27"/>
      <c r="GM328" s="27"/>
      <c r="GN328" s="27"/>
      <c r="GO328" s="27"/>
      <c r="GP328" s="27"/>
      <c r="GQ328" s="27"/>
      <c r="GR328" s="27"/>
      <c r="GS328" s="27"/>
      <c r="GT328" s="27"/>
      <c r="GU328" s="27"/>
      <c r="GV328" s="27"/>
      <c r="GW328" s="27"/>
      <c r="GX328" s="27"/>
      <c r="GY328" s="27"/>
      <c r="GZ328" s="27"/>
      <c r="HA328" s="27"/>
      <c r="HB328" s="27"/>
      <c r="HC328" s="27"/>
      <c r="HD328" s="27"/>
      <c r="HE328" s="27"/>
      <c r="HF328" s="27"/>
      <c r="HG328" s="27"/>
      <c r="HH328" s="27"/>
      <c r="HI328" s="27"/>
      <c r="HJ328" s="27"/>
      <c r="HK328" s="27"/>
      <c r="HL328" s="27"/>
      <c r="HM328" s="27"/>
      <c r="HN328" s="27"/>
      <c r="HO328" s="27"/>
      <c r="HP328" s="27"/>
      <c r="HQ328" s="27"/>
      <c r="HR328" s="27"/>
      <c r="HS328" s="27"/>
      <c r="HT328" s="27"/>
      <c r="HU328" s="27"/>
      <c r="HV328" s="27"/>
      <c r="HW328" s="27"/>
      <c r="HX328" s="27"/>
      <c r="HY328" s="27"/>
      <c r="HZ328" s="27"/>
      <c r="IA328" s="27"/>
      <c r="IB328" s="27"/>
      <c r="IC328" s="27"/>
      <c r="ID328" s="27"/>
      <c r="IE328" s="27"/>
      <c r="IF328" s="27"/>
      <c r="IG328" s="27"/>
      <c r="IH328" s="27"/>
      <c r="II328" s="27"/>
      <c r="IJ328" s="27"/>
      <c r="IK328" s="27"/>
      <c r="IL328" s="27"/>
      <c r="IM328" s="27"/>
      <c r="IN328" s="27"/>
    </row>
    <row r="329" spans="2:248" ht="15.75" x14ac:dyDescent="0.25">
      <c r="B329" s="147"/>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c r="AA329" s="147"/>
      <c r="AB329" s="147"/>
      <c r="AC329" s="147"/>
      <c r="AD329" s="147"/>
      <c r="AE329" s="147"/>
      <c r="AF329" s="147"/>
      <c r="AG329" s="534"/>
      <c r="AH329" s="147"/>
      <c r="AI329" s="147"/>
      <c r="AJ329" s="147"/>
      <c r="AK329" s="147"/>
      <c r="AL329" s="147"/>
      <c r="AM329" s="147"/>
      <c r="AN329" s="147"/>
      <c r="AO329" s="147"/>
      <c r="AP329" s="147"/>
      <c r="AQ329" s="534"/>
      <c r="AR329" s="534"/>
      <c r="AS329" s="534"/>
      <c r="AT329" s="534"/>
      <c r="AU329" s="534"/>
      <c r="AV329" s="534"/>
      <c r="AW329" s="534"/>
      <c r="AX329" s="534"/>
      <c r="AZ329" s="147"/>
      <c r="BA329" s="147"/>
      <c r="BB329" s="147"/>
      <c r="BC329" s="147"/>
      <c r="BD329" s="147"/>
      <c r="BE329" s="147"/>
      <c r="BF329" s="147"/>
      <c r="BG329" s="147"/>
      <c r="BH329" s="147"/>
      <c r="BI329" s="147"/>
      <c r="BJ329" s="147"/>
      <c r="BK329" s="147"/>
      <c r="BL329" s="147"/>
      <c r="BM329" s="147"/>
      <c r="BN329" s="147"/>
      <c r="BO329" s="147"/>
      <c r="BP329" s="147"/>
      <c r="BQ329" s="147"/>
      <c r="BR329" s="147"/>
      <c r="BS329" s="147"/>
      <c r="BT329" s="147"/>
      <c r="BU329" s="147"/>
      <c r="BV329" s="147"/>
      <c r="BW329" s="147"/>
      <c r="BX329" s="147"/>
      <c r="BY329" s="147"/>
      <c r="BZ329" s="147"/>
      <c r="CA329" s="147"/>
      <c r="CB329" s="147"/>
      <c r="CC329" s="147"/>
      <c r="CD329" s="147"/>
      <c r="CE329" s="147"/>
      <c r="CF329" s="147"/>
      <c r="CG329" s="147"/>
      <c r="CH329" s="147"/>
      <c r="CI329" s="147"/>
      <c r="CJ329" s="147"/>
      <c r="CL329" s="1028" t="s">
        <v>64</v>
      </c>
      <c r="CM329" s="1029"/>
      <c r="CN329" s="1029"/>
      <c r="CO329" s="1029"/>
      <c r="CP329" s="200">
        <f>+AC250</f>
        <v>0</v>
      </c>
      <c r="CQ329" s="9"/>
      <c r="CR329" s="9"/>
      <c r="CS329" s="9"/>
      <c r="CT329" s="27"/>
      <c r="CU329" s="201"/>
      <c r="CV329" s="27"/>
      <c r="CW329" s="27"/>
      <c r="CX329" s="27"/>
      <c r="CY329" s="27"/>
      <c r="CZ329" s="27"/>
      <c r="DA329" s="27"/>
      <c r="DB329" s="27"/>
      <c r="DC329" s="27"/>
      <c r="DD329" s="27"/>
      <c r="DE329" s="27"/>
      <c r="DF329" s="27"/>
      <c r="DG329" s="27"/>
      <c r="DH329" s="27"/>
      <c r="DI329" s="27"/>
      <c r="DJ329" s="27"/>
      <c r="DK329" s="27"/>
      <c r="DL329" s="27"/>
      <c r="DM329" s="27"/>
      <c r="DN329" s="27"/>
      <c r="DO329" s="27"/>
      <c r="DP329" s="27"/>
      <c r="DQ329" s="27"/>
      <c r="DR329" s="27"/>
      <c r="DS329" s="27"/>
      <c r="DT329" s="27"/>
      <c r="DU329" s="27"/>
      <c r="DV329" s="27"/>
      <c r="DW329" s="27"/>
      <c r="DX329" s="27"/>
      <c r="DY329" s="27"/>
      <c r="DZ329" s="27"/>
      <c r="EA329" s="27"/>
      <c r="EB329" s="27"/>
      <c r="EC329" s="27"/>
      <c r="ED329" s="27"/>
      <c r="EE329" s="27"/>
      <c r="EF329" s="27"/>
      <c r="EG329" s="27"/>
      <c r="EH329" s="27"/>
      <c r="EI329" s="27"/>
      <c r="EJ329" s="27"/>
      <c r="EK329" s="27"/>
      <c r="EL329" s="27"/>
      <c r="EM329" s="27"/>
      <c r="EN329" s="27"/>
      <c r="EO329" s="27"/>
      <c r="EP329" s="27"/>
      <c r="EQ329" s="27"/>
      <c r="ER329" s="27"/>
      <c r="ES329" s="27"/>
      <c r="ET329" s="27"/>
      <c r="EU329" s="27"/>
      <c r="EV329" s="27"/>
      <c r="EW329" s="27"/>
      <c r="EX329" s="27"/>
      <c r="EY329" s="27"/>
      <c r="EZ329" s="27"/>
      <c r="FA329" s="27"/>
      <c r="FB329" s="27"/>
      <c r="FC329" s="27"/>
      <c r="FD329" s="27"/>
      <c r="FE329" s="27"/>
      <c r="FF329" s="27"/>
      <c r="FG329" s="27"/>
      <c r="FH329" s="27"/>
      <c r="FI329" s="27"/>
      <c r="FJ329" s="27"/>
      <c r="FK329" s="27"/>
      <c r="FL329" s="27"/>
      <c r="FM329" s="27"/>
      <c r="FN329" s="27"/>
      <c r="FO329" s="27"/>
      <c r="FP329" s="27"/>
      <c r="FQ329" s="27"/>
      <c r="FR329" s="27"/>
      <c r="FS329" s="27"/>
      <c r="FT329" s="27"/>
      <c r="FU329" s="27"/>
      <c r="FV329" s="27"/>
      <c r="FW329" s="27"/>
      <c r="FX329" s="27"/>
      <c r="FY329" s="27"/>
      <c r="FZ329" s="27"/>
      <c r="GA329" s="27"/>
      <c r="GB329" s="27"/>
      <c r="GC329" s="27"/>
      <c r="GD329" s="27"/>
      <c r="GE329" s="27"/>
      <c r="GF329" s="27"/>
      <c r="GG329" s="27"/>
      <c r="GH329" s="27"/>
      <c r="GI329" s="27"/>
      <c r="GJ329" s="27"/>
      <c r="GK329" s="27"/>
      <c r="GL329" s="27"/>
      <c r="GM329" s="27"/>
      <c r="GN329" s="27"/>
      <c r="GO329" s="27"/>
      <c r="GP329" s="27"/>
      <c r="GQ329" s="27"/>
      <c r="GR329" s="27"/>
      <c r="GS329" s="27"/>
      <c r="GT329" s="27"/>
      <c r="GU329" s="27"/>
      <c r="GV329" s="27"/>
      <c r="GW329" s="27"/>
      <c r="GX329" s="27"/>
      <c r="GY329" s="27"/>
      <c r="GZ329" s="27"/>
      <c r="HA329" s="27"/>
      <c r="HB329" s="27"/>
      <c r="HC329" s="27"/>
      <c r="HD329" s="27"/>
      <c r="HE329" s="27"/>
      <c r="HF329" s="27"/>
      <c r="HG329" s="27"/>
      <c r="HH329" s="27"/>
      <c r="HI329" s="27"/>
      <c r="HJ329" s="27"/>
      <c r="HK329" s="27"/>
      <c r="HL329" s="27"/>
      <c r="HM329" s="27"/>
      <c r="HN329" s="27"/>
      <c r="HO329" s="27"/>
      <c r="HP329" s="27"/>
      <c r="HQ329" s="27"/>
      <c r="HR329" s="27"/>
      <c r="HS329" s="27"/>
      <c r="HT329" s="27"/>
      <c r="HU329" s="27"/>
      <c r="HV329" s="27"/>
      <c r="HW329" s="27"/>
      <c r="HX329" s="27"/>
      <c r="HY329" s="27"/>
      <c r="HZ329" s="27"/>
      <c r="IA329" s="27"/>
      <c r="IB329" s="27"/>
      <c r="IC329" s="27"/>
      <c r="ID329" s="27"/>
      <c r="IE329" s="27"/>
      <c r="IF329" s="27"/>
      <c r="IG329" s="27"/>
      <c r="IH329" s="27"/>
      <c r="II329" s="27"/>
      <c r="IJ329" s="27"/>
      <c r="IK329" s="27"/>
      <c r="IL329" s="27"/>
      <c r="IM329" s="27"/>
      <c r="IN329" s="27"/>
    </row>
    <row r="330" spans="2:248" ht="15.75" x14ac:dyDescent="0.25">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c r="AC330" s="147"/>
      <c r="AD330" s="147"/>
      <c r="AE330" s="147"/>
      <c r="AF330" s="147"/>
      <c r="AG330" s="534"/>
      <c r="AH330" s="147"/>
      <c r="AI330" s="147"/>
      <c r="AJ330" s="147"/>
      <c r="AK330" s="147"/>
      <c r="AL330" s="147"/>
      <c r="AM330" s="147"/>
      <c r="AN330" s="147"/>
      <c r="AO330" s="147"/>
      <c r="AP330" s="147"/>
      <c r="AQ330" s="534"/>
      <c r="AR330" s="534"/>
      <c r="AS330" s="534"/>
      <c r="AT330" s="534"/>
      <c r="AU330" s="534"/>
      <c r="AV330" s="534"/>
      <c r="AW330" s="534"/>
      <c r="AX330" s="534"/>
      <c r="AZ330" s="147"/>
      <c r="BA330" s="147"/>
      <c r="BB330" s="147"/>
      <c r="BC330" s="147"/>
      <c r="BD330" s="147"/>
      <c r="BE330" s="147"/>
      <c r="BF330" s="147"/>
      <c r="BG330" s="147"/>
      <c r="BH330" s="147"/>
      <c r="BI330" s="147"/>
      <c r="BJ330" s="147"/>
      <c r="BK330" s="147"/>
      <c r="BL330" s="147"/>
      <c r="BM330" s="147"/>
      <c r="BN330" s="147"/>
      <c r="BO330" s="147"/>
      <c r="BP330" s="147"/>
      <c r="BQ330" s="147"/>
      <c r="BR330" s="147"/>
      <c r="BS330" s="147"/>
      <c r="BT330" s="147"/>
      <c r="BU330" s="147"/>
      <c r="BV330" s="147"/>
      <c r="BW330" s="147"/>
      <c r="BX330" s="147"/>
      <c r="BY330" s="147"/>
      <c r="BZ330" s="147"/>
      <c r="CA330" s="147"/>
      <c r="CB330" s="147"/>
      <c r="CC330" s="147"/>
      <c r="CD330" s="147"/>
      <c r="CE330" s="147"/>
      <c r="CF330" s="147"/>
      <c r="CG330" s="147"/>
      <c r="CH330" s="147"/>
      <c r="CI330" s="147"/>
      <c r="CJ330" s="147"/>
      <c r="CL330" s="907" t="s">
        <v>62</v>
      </c>
      <c r="CM330" s="908"/>
      <c r="CN330" s="908"/>
      <c r="CO330" s="908"/>
      <c r="CP330" s="202">
        <f>IF(S52&gt;1,1,0)</f>
        <v>0</v>
      </c>
      <c r="CQ330" s="9"/>
      <c r="CR330" s="9"/>
      <c r="CS330" s="9"/>
      <c r="CT330" s="28"/>
      <c r="CU330" s="28"/>
      <c r="CV330" s="28"/>
      <c r="CW330" s="27"/>
      <c r="CX330" s="27"/>
      <c r="CY330" s="27"/>
      <c r="CZ330" s="27"/>
      <c r="DA330" s="27"/>
      <c r="DB330" s="27"/>
      <c r="DC330" s="27"/>
      <c r="DD330" s="27"/>
      <c r="DE330" s="27"/>
      <c r="DF330" s="27"/>
      <c r="DG330" s="27"/>
      <c r="DH330" s="27"/>
      <c r="DI330" s="27"/>
      <c r="DJ330" s="27"/>
      <c r="DK330" s="27"/>
      <c r="DL330" s="27"/>
      <c r="DM330" s="27"/>
      <c r="DN330" s="27"/>
      <c r="DO330" s="27"/>
      <c r="DP330" s="27"/>
      <c r="DQ330" s="27"/>
      <c r="DR330" s="27"/>
      <c r="DS330" s="27"/>
      <c r="DT330" s="27"/>
      <c r="DU330" s="27"/>
      <c r="DV330" s="27"/>
      <c r="DW330" s="27"/>
      <c r="DX330" s="27"/>
      <c r="DY330" s="27"/>
      <c r="DZ330" s="27"/>
      <c r="EA330" s="27"/>
      <c r="EB330" s="27"/>
      <c r="EC330" s="27"/>
      <c r="ED330" s="27"/>
      <c r="EE330" s="27"/>
      <c r="EF330" s="27"/>
      <c r="EG330" s="27"/>
      <c r="EH330" s="27"/>
      <c r="EI330" s="27"/>
      <c r="EJ330" s="27"/>
      <c r="EK330" s="27"/>
      <c r="EL330" s="27"/>
      <c r="EM330" s="27"/>
      <c r="EN330" s="27"/>
      <c r="EO330" s="27"/>
      <c r="EP330" s="27"/>
      <c r="EQ330" s="27"/>
      <c r="ER330" s="27"/>
      <c r="ES330" s="27"/>
      <c r="ET330" s="27"/>
      <c r="EU330" s="27"/>
      <c r="EV330" s="27"/>
      <c r="EW330" s="27"/>
      <c r="EX330" s="27"/>
      <c r="EY330" s="27"/>
      <c r="EZ330" s="27"/>
      <c r="FA330" s="27"/>
      <c r="FB330" s="27"/>
      <c r="FC330" s="27"/>
      <c r="FD330" s="27"/>
      <c r="FE330" s="27"/>
      <c r="FF330" s="27"/>
      <c r="FG330" s="27"/>
      <c r="FH330" s="27"/>
      <c r="FI330" s="27"/>
      <c r="FJ330" s="27"/>
      <c r="FK330" s="27"/>
      <c r="FL330" s="27"/>
      <c r="FM330" s="27"/>
      <c r="FN330" s="27"/>
      <c r="FO330" s="27"/>
      <c r="FP330" s="27"/>
      <c r="FQ330" s="27"/>
      <c r="FR330" s="27"/>
      <c r="FS330" s="27"/>
      <c r="FT330" s="27"/>
      <c r="FU330" s="27"/>
      <c r="FV330" s="27"/>
      <c r="FW330" s="27"/>
      <c r="FX330" s="27"/>
      <c r="FY330" s="27"/>
      <c r="FZ330" s="27"/>
      <c r="GA330" s="27"/>
      <c r="GB330" s="27"/>
      <c r="GC330" s="27"/>
      <c r="GD330" s="27"/>
      <c r="GE330" s="27"/>
      <c r="GF330" s="27"/>
      <c r="GG330" s="27"/>
      <c r="GH330" s="27"/>
      <c r="GI330" s="27"/>
      <c r="GJ330" s="27"/>
      <c r="GK330" s="27"/>
      <c r="GL330" s="27"/>
      <c r="GM330" s="27"/>
      <c r="GN330" s="27"/>
      <c r="GO330" s="27"/>
      <c r="GP330" s="27"/>
      <c r="GQ330" s="27"/>
      <c r="GR330" s="27"/>
      <c r="GS330" s="27"/>
      <c r="GT330" s="27"/>
      <c r="GU330" s="27"/>
      <c r="GV330" s="27"/>
      <c r="GW330" s="27"/>
      <c r="GX330" s="27"/>
      <c r="GY330" s="27"/>
      <c r="GZ330" s="27"/>
      <c r="HA330" s="27"/>
      <c r="HB330" s="27"/>
      <c r="HC330" s="27"/>
      <c r="HD330" s="27"/>
      <c r="HE330" s="27"/>
      <c r="HF330" s="27"/>
      <c r="HG330" s="27"/>
      <c r="HH330" s="27"/>
      <c r="HI330" s="27"/>
      <c r="HJ330" s="27"/>
      <c r="HK330" s="27"/>
      <c r="HL330" s="27"/>
      <c r="HM330" s="27"/>
      <c r="HN330" s="27"/>
      <c r="HO330" s="27"/>
      <c r="HP330" s="27"/>
      <c r="HQ330" s="27"/>
      <c r="HR330" s="27"/>
      <c r="HS330" s="27"/>
      <c r="HT330" s="27"/>
      <c r="HU330" s="27"/>
      <c r="HV330" s="27"/>
      <c r="HW330" s="27"/>
      <c r="HX330" s="27"/>
      <c r="HY330" s="27"/>
      <c r="HZ330" s="27"/>
      <c r="IA330" s="27"/>
      <c r="IB330" s="27"/>
      <c r="IC330" s="27"/>
      <c r="ID330" s="27"/>
      <c r="IE330" s="27"/>
      <c r="IF330" s="27"/>
      <c r="IG330" s="27"/>
      <c r="IH330" s="27"/>
      <c r="II330" s="27"/>
      <c r="IJ330" s="27"/>
      <c r="IK330" s="27"/>
      <c r="IL330" s="27"/>
      <c r="IM330" s="27"/>
      <c r="IN330" s="27"/>
    </row>
    <row r="331" spans="2:248" ht="15.75" x14ac:dyDescent="0.25">
      <c r="B331" s="147"/>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c r="AA331" s="147"/>
      <c r="AB331" s="147"/>
      <c r="AC331" s="147"/>
      <c r="AD331" s="147"/>
      <c r="AE331" s="147"/>
      <c r="AF331" s="147"/>
      <c r="AG331" s="534"/>
      <c r="AH331" s="147"/>
      <c r="AI331" s="147"/>
      <c r="AJ331" s="147"/>
      <c r="AK331" s="147"/>
      <c r="AL331" s="147"/>
      <c r="AM331" s="147"/>
      <c r="AN331" s="147"/>
      <c r="AO331" s="147"/>
      <c r="AP331" s="147"/>
      <c r="AQ331" s="534"/>
      <c r="AR331" s="534"/>
      <c r="AS331" s="534"/>
      <c r="AT331" s="534"/>
      <c r="AU331" s="534"/>
      <c r="AV331" s="534"/>
      <c r="AW331" s="534"/>
      <c r="AX331" s="534"/>
      <c r="AZ331" s="147"/>
      <c r="BA331" s="147"/>
      <c r="BB331" s="147"/>
      <c r="BC331" s="147"/>
      <c r="BD331" s="147"/>
      <c r="BE331" s="147"/>
      <c r="BF331" s="147"/>
      <c r="BG331" s="147"/>
      <c r="BH331" s="147"/>
      <c r="BI331" s="147"/>
      <c r="BJ331" s="147"/>
      <c r="BK331" s="147"/>
      <c r="BL331" s="147"/>
      <c r="BM331" s="147"/>
      <c r="BN331" s="147"/>
      <c r="BO331" s="147"/>
      <c r="BP331" s="147"/>
      <c r="BQ331" s="147"/>
      <c r="BR331" s="147"/>
      <c r="BS331" s="147"/>
      <c r="BT331" s="147"/>
      <c r="BU331" s="147"/>
      <c r="BV331" s="147"/>
      <c r="BW331" s="147"/>
      <c r="BX331" s="147"/>
      <c r="BY331" s="147"/>
      <c r="BZ331" s="147"/>
      <c r="CA331" s="147"/>
      <c r="CB331" s="147"/>
      <c r="CC331" s="147"/>
      <c r="CD331" s="147"/>
      <c r="CE331" s="147"/>
      <c r="CF331" s="147"/>
      <c r="CG331" s="147"/>
      <c r="CH331" s="147"/>
      <c r="CI331" s="147"/>
      <c r="CJ331" s="147"/>
      <c r="CL331" s="907" t="s">
        <v>63</v>
      </c>
      <c r="CM331" s="908"/>
      <c r="CN331" s="908"/>
      <c r="CO331" s="908"/>
      <c r="CP331" s="203" t="e">
        <f>IF(CP329+#REF!&gt;4.99,0,1)</f>
        <v>#REF!</v>
      </c>
      <c r="CQ331" s="9"/>
      <c r="CR331" s="9"/>
      <c r="CS331" s="9"/>
      <c r="CT331" s="28"/>
      <c r="CU331" s="204"/>
      <c r="CV331" s="27"/>
      <c r="CW331" s="27"/>
      <c r="CX331" s="27"/>
      <c r="CY331" s="27"/>
      <c r="CZ331" s="27"/>
      <c r="DA331" s="27"/>
      <c r="DB331" s="27"/>
      <c r="DC331" s="27"/>
      <c r="DD331" s="27"/>
      <c r="DE331" s="27"/>
      <c r="DF331" s="27"/>
      <c r="DG331" s="27"/>
      <c r="DH331" s="27"/>
      <c r="DI331" s="27"/>
      <c r="DJ331" s="27"/>
      <c r="DK331" s="27"/>
      <c r="DL331" s="27"/>
      <c r="DM331" s="27"/>
      <c r="DN331" s="27"/>
      <c r="DO331" s="27"/>
      <c r="DP331" s="27"/>
      <c r="DQ331" s="27"/>
      <c r="DR331" s="27"/>
      <c r="DS331" s="27"/>
      <c r="DT331" s="27"/>
      <c r="DU331" s="27"/>
      <c r="DV331" s="27"/>
      <c r="DW331" s="27"/>
      <c r="DX331" s="27"/>
      <c r="DY331" s="27"/>
      <c r="DZ331" s="27"/>
      <c r="EA331" s="27"/>
      <c r="EB331" s="27"/>
      <c r="EC331" s="27"/>
      <c r="ED331" s="27"/>
      <c r="EE331" s="27"/>
      <c r="EF331" s="27"/>
      <c r="EG331" s="27"/>
      <c r="EH331" s="27"/>
      <c r="EI331" s="27"/>
      <c r="EJ331" s="27"/>
      <c r="EK331" s="27"/>
      <c r="EL331" s="27"/>
      <c r="EM331" s="27"/>
      <c r="EN331" s="27"/>
      <c r="EO331" s="27"/>
      <c r="EP331" s="27"/>
      <c r="EQ331" s="27"/>
      <c r="ER331" s="27"/>
      <c r="ES331" s="27"/>
      <c r="ET331" s="27"/>
      <c r="EU331" s="27"/>
      <c r="EV331" s="27"/>
      <c r="EW331" s="27"/>
      <c r="EX331" s="27"/>
      <c r="EY331" s="27"/>
      <c r="EZ331" s="27"/>
      <c r="FA331" s="27"/>
      <c r="FB331" s="27"/>
      <c r="FC331" s="27"/>
      <c r="FD331" s="27"/>
      <c r="FE331" s="27"/>
      <c r="FF331" s="27"/>
      <c r="FG331" s="27"/>
      <c r="FH331" s="27"/>
      <c r="FI331" s="27"/>
      <c r="FJ331" s="27"/>
      <c r="FK331" s="27"/>
      <c r="FL331" s="27"/>
      <c r="FM331" s="27"/>
      <c r="FN331" s="27"/>
      <c r="FO331" s="27"/>
      <c r="FP331" s="27"/>
      <c r="FQ331" s="27"/>
      <c r="FR331" s="27"/>
      <c r="FS331" s="27"/>
      <c r="FT331" s="27"/>
      <c r="FU331" s="27"/>
      <c r="FV331" s="27"/>
      <c r="FW331" s="27"/>
      <c r="FX331" s="27"/>
      <c r="FY331" s="27"/>
      <c r="FZ331" s="27"/>
      <c r="GA331" s="27"/>
      <c r="GB331" s="27"/>
      <c r="GC331" s="27"/>
      <c r="GD331" s="27"/>
      <c r="GE331" s="27"/>
      <c r="GF331" s="27"/>
      <c r="GG331" s="27"/>
      <c r="GH331" s="27"/>
      <c r="GI331" s="27"/>
      <c r="GJ331" s="27"/>
      <c r="GK331" s="27"/>
      <c r="GL331" s="27"/>
      <c r="GM331" s="27"/>
      <c r="GN331" s="27"/>
      <c r="GO331" s="27"/>
      <c r="GP331" s="27"/>
      <c r="GQ331" s="27"/>
      <c r="GR331" s="27"/>
      <c r="GS331" s="27"/>
      <c r="GT331" s="27"/>
      <c r="GU331" s="27"/>
      <c r="GV331" s="27"/>
      <c r="GW331" s="27"/>
      <c r="GX331" s="27"/>
      <c r="GY331" s="27"/>
      <c r="GZ331" s="27"/>
      <c r="HA331" s="27"/>
      <c r="HB331" s="27"/>
      <c r="HC331" s="27"/>
      <c r="HD331" s="27"/>
      <c r="HE331" s="27"/>
      <c r="HF331" s="27"/>
      <c r="HG331" s="27"/>
      <c r="HH331" s="27"/>
      <c r="HI331" s="27"/>
      <c r="HJ331" s="27"/>
      <c r="HK331" s="27"/>
      <c r="HL331" s="27"/>
      <c r="HM331" s="27"/>
      <c r="HN331" s="27"/>
      <c r="HO331" s="27"/>
      <c r="HP331" s="27"/>
      <c r="HQ331" s="27"/>
      <c r="HR331" s="27"/>
      <c r="HS331" s="27"/>
      <c r="HT331" s="27"/>
      <c r="HU331" s="27"/>
      <c r="HV331" s="27"/>
      <c r="HW331" s="27"/>
      <c r="HX331" s="27"/>
      <c r="HY331" s="27"/>
      <c r="HZ331" s="27"/>
      <c r="IA331" s="27"/>
      <c r="IB331" s="27"/>
      <c r="IC331" s="27"/>
      <c r="ID331" s="27"/>
      <c r="IE331" s="27"/>
      <c r="IF331" s="27"/>
      <c r="IG331" s="27"/>
      <c r="IH331" s="27"/>
      <c r="II331" s="27"/>
      <c r="IJ331" s="27"/>
      <c r="IK331" s="27"/>
      <c r="IL331" s="27"/>
      <c r="IM331" s="27"/>
      <c r="IN331" s="27"/>
    </row>
    <row r="332" spans="2:248" ht="15.75" x14ac:dyDescent="0.25">
      <c r="B332" s="147"/>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c r="Z332" s="147"/>
      <c r="AA332" s="147"/>
      <c r="AB332" s="147"/>
      <c r="AC332" s="147"/>
      <c r="AD332" s="147"/>
      <c r="AE332" s="147"/>
      <c r="AF332" s="147"/>
      <c r="AG332" s="534"/>
      <c r="AH332" s="147"/>
      <c r="AI332" s="147"/>
      <c r="AJ332" s="147"/>
      <c r="AK332" s="147"/>
      <c r="AL332" s="147"/>
      <c r="AM332" s="147"/>
      <c r="AN332" s="147"/>
      <c r="AO332" s="147"/>
      <c r="AP332" s="147"/>
      <c r="AQ332" s="534"/>
      <c r="AR332" s="534"/>
      <c r="AS332" s="534"/>
      <c r="AT332" s="534"/>
      <c r="AU332" s="534"/>
      <c r="AV332" s="534"/>
      <c r="AW332" s="534"/>
      <c r="AX332" s="534"/>
      <c r="AZ332" s="147"/>
      <c r="BA332" s="147"/>
      <c r="BB332" s="147"/>
      <c r="BC332" s="147"/>
      <c r="BD332" s="147"/>
      <c r="BE332" s="147"/>
      <c r="BF332" s="147"/>
      <c r="BG332" s="147"/>
      <c r="BH332" s="147"/>
      <c r="BI332" s="147"/>
      <c r="BJ332" s="147"/>
      <c r="BK332" s="147"/>
      <c r="BL332" s="147"/>
      <c r="BM332" s="147"/>
      <c r="BN332" s="147"/>
      <c r="BO332" s="147"/>
      <c r="BP332" s="147"/>
      <c r="BQ332" s="147"/>
      <c r="BR332" s="147"/>
      <c r="BS332" s="147"/>
      <c r="BT332" s="147"/>
      <c r="BU332" s="147"/>
      <c r="BV332" s="147"/>
      <c r="BW332" s="147"/>
      <c r="BX332" s="147"/>
      <c r="BY332" s="147"/>
      <c r="BZ332" s="147"/>
      <c r="CA332" s="147"/>
      <c r="CB332" s="147"/>
      <c r="CC332" s="147"/>
      <c r="CD332" s="147"/>
      <c r="CE332" s="147"/>
      <c r="CF332" s="147"/>
      <c r="CG332" s="147"/>
      <c r="CH332" s="147"/>
      <c r="CI332" s="147"/>
      <c r="CJ332" s="147"/>
      <c r="CL332" s="907" t="s">
        <v>65</v>
      </c>
      <c r="CM332" s="908"/>
      <c r="CN332" s="908"/>
      <c r="CO332" s="908"/>
      <c r="CP332" s="203">
        <f>IF(CP330=1,IF(CP331=1,1,0),0)</f>
        <v>0</v>
      </c>
      <c r="CQ332" s="9"/>
      <c r="CR332" s="9"/>
      <c r="CS332" s="9"/>
      <c r="CT332" s="27"/>
      <c r="CU332" s="204"/>
      <c r="CV332" s="27"/>
      <c r="CW332" s="27"/>
      <c r="CX332" s="27"/>
      <c r="CY332" s="27"/>
      <c r="CZ332" s="27"/>
      <c r="DA332" s="27"/>
      <c r="DB332" s="27"/>
      <c r="DC332" s="30"/>
      <c r="DD332" s="30"/>
      <c r="DE332" s="30"/>
      <c r="DF332" s="30"/>
      <c r="DG332" s="30"/>
      <c r="DH332" s="30"/>
      <c r="DI332" s="30"/>
      <c r="DJ332" s="30"/>
      <c r="DK332" s="30"/>
      <c r="DL332" s="30"/>
      <c r="DM332" s="30"/>
      <c r="DN332" s="30"/>
      <c r="DO332" s="30"/>
      <c r="DP332" s="30"/>
      <c r="DQ332" s="30"/>
      <c r="DR332" s="30"/>
      <c r="DS332" s="30"/>
      <c r="DT332" s="30"/>
      <c r="DU332" s="30"/>
      <c r="DV332" s="30"/>
      <c r="DW332" s="30"/>
      <c r="DX332" s="30"/>
      <c r="DY332" s="30"/>
      <c r="DZ332" s="30"/>
      <c r="EA332" s="30"/>
      <c r="EB332" s="30"/>
      <c r="EC332" s="30"/>
      <c r="ED332" s="30"/>
      <c r="EE332" s="30"/>
      <c r="EF332" s="30"/>
      <c r="EG332" s="30"/>
      <c r="EH332" s="30"/>
      <c r="EI332" s="30"/>
      <c r="EJ332" s="30"/>
      <c r="EK332" s="30"/>
      <c r="EL332" s="30"/>
      <c r="EM332" s="30"/>
      <c r="EN332" s="30"/>
      <c r="EO332" s="30"/>
      <c r="EP332" s="30"/>
      <c r="EQ332" s="30"/>
      <c r="ER332" s="30"/>
      <c r="ES332" s="30"/>
      <c r="ET332" s="30"/>
      <c r="EU332" s="30"/>
      <c r="EV332" s="30"/>
      <c r="EW332" s="30"/>
      <c r="EX332" s="30"/>
      <c r="EY332" s="30"/>
      <c r="EZ332" s="30"/>
      <c r="FA332" s="30"/>
      <c r="FB332" s="30"/>
      <c r="FC332" s="30"/>
      <c r="FD332" s="30"/>
      <c r="FE332" s="30"/>
      <c r="FF332" s="30"/>
      <c r="FG332" s="30"/>
      <c r="FH332" s="30"/>
      <c r="FI332" s="30"/>
      <c r="FJ332" s="30"/>
      <c r="FK332" s="30"/>
      <c r="FL332" s="30"/>
      <c r="FM332" s="30"/>
      <c r="FN332" s="30"/>
      <c r="FO332" s="30"/>
      <c r="FP332" s="30"/>
      <c r="FQ332" s="30"/>
      <c r="FR332" s="30"/>
      <c r="FS332" s="30"/>
      <c r="FT332" s="30"/>
      <c r="FU332" s="30"/>
      <c r="FV332" s="30"/>
      <c r="FW332" s="30"/>
      <c r="FX332" s="30"/>
      <c r="FY332" s="30"/>
      <c r="FZ332" s="30"/>
      <c r="GA332" s="30"/>
      <c r="GB332" s="30"/>
      <c r="GC332" s="30"/>
      <c r="GD332" s="30"/>
      <c r="GE332" s="30"/>
      <c r="GF332" s="30"/>
      <c r="GG332" s="30"/>
      <c r="GH332" s="30"/>
      <c r="GI332" s="30"/>
      <c r="GJ332" s="30"/>
      <c r="GK332" s="30"/>
      <c r="GL332" s="30"/>
      <c r="GM332" s="30"/>
      <c r="GN332" s="30"/>
      <c r="GO332" s="30"/>
      <c r="GP332" s="30"/>
      <c r="GQ332" s="30"/>
      <c r="GR332" s="30"/>
      <c r="GS332" s="30"/>
      <c r="GT332" s="30"/>
      <c r="GU332" s="30"/>
      <c r="GV332" s="30"/>
      <c r="GW332" s="30"/>
      <c r="GX332" s="30"/>
      <c r="GY332" s="30"/>
      <c r="GZ332" s="30"/>
      <c r="HA332" s="30"/>
      <c r="HB332" s="30"/>
      <c r="HC332" s="30"/>
      <c r="HD332" s="30"/>
      <c r="HE332" s="30"/>
      <c r="HF332" s="30"/>
      <c r="HG332" s="30"/>
      <c r="HH332" s="30"/>
      <c r="HI332" s="30"/>
      <c r="HJ332" s="30"/>
      <c r="HK332" s="30"/>
      <c r="HL332" s="30"/>
      <c r="HM332" s="30"/>
      <c r="HN332" s="30"/>
      <c r="HO332" s="30"/>
      <c r="HP332" s="30"/>
      <c r="HQ332" s="30"/>
      <c r="HR332" s="30"/>
      <c r="HS332" s="30"/>
      <c r="HT332" s="30"/>
      <c r="HU332" s="30"/>
      <c r="HV332" s="30"/>
      <c r="HW332" s="30"/>
      <c r="HX332" s="30"/>
      <c r="HY332" s="30"/>
      <c r="HZ332" s="30"/>
      <c r="IA332" s="30"/>
      <c r="IB332" s="30"/>
      <c r="IC332" s="30"/>
      <c r="ID332" s="30"/>
      <c r="IE332" s="30"/>
      <c r="IF332" s="30"/>
      <c r="IG332" s="30"/>
      <c r="IH332" s="30"/>
      <c r="II332" s="30"/>
      <c r="IJ332" s="30"/>
      <c r="IK332" s="30"/>
      <c r="IL332" s="30"/>
      <c r="IM332" s="30"/>
      <c r="IN332" s="30"/>
    </row>
    <row r="333" spans="2:248" ht="15.75" x14ac:dyDescent="0.25">
      <c r="B333" s="147"/>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c r="AA333" s="147"/>
      <c r="AB333" s="147"/>
      <c r="AC333" s="147"/>
      <c r="AD333" s="147"/>
      <c r="AE333" s="147"/>
      <c r="AF333" s="147"/>
      <c r="AG333" s="534"/>
      <c r="AH333" s="147"/>
      <c r="AI333" s="147"/>
      <c r="AJ333" s="147"/>
      <c r="AK333" s="147"/>
      <c r="AL333" s="147"/>
      <c r="AM333" s="147"/>
      <c r="AN333" s="147"/>
      <c r="AO333" s="147"/>
      <c r="AP333" s="147"/>
      <c r="AQ333" s="534"/>
      <c r="AR333" s="534"/>
      <c r="AS333" s="534"/>
      <c r="AT333" s="534"/>
      <c r="AU333" s="534"/>
      <c r="AV333" s="534"/>
      <c r="AW333" s="534"/>
      <c r="AX333" s="534"/>
      <c r="AZ333" s="147"/>
      <c r="BA333" s="147"/>
      <c r="BB333" s="147"/>
      <c r="BC333" s="147"/>
      <c r="BD333" s="147"/>
      <c r="BE333" s="147"/>
      <c r="BF333" s="147"/>
      <c r="BG333" s="147"/>
      <c r="BH333" s="147"/>
      <c r="BI333" s="147"/>
      <c r="BJ333" s="147"/>
      <c r="BK333" s="147"/>
      <c r="BL333" s="147"/>
      <c r="BM333" s="147"/>
      <c r="BN333" s="147"/>
      <c r="BO333" s="147"/>
      <c r="BP333" s="147"/>
      <c r="BQ333" s="147"/>
      <c r="BR333" s="147"/>
      <c r="BS333" s="147"/>
      <c r="BT333" s="147"/>
      <c r="BU333" s="147"/>
      <c r="BV333" s="147"/>
      <c r="BW333" s="147"/>
      <c r="BX333" s="147"/>
      <c r="BY333" s="147"/>
      <c r="BZ333" s="147"/>
      <c r="CA333" s="147"/>
      <c r="CB333" s="147"/>
      <c r="CC333" s="147"/>
      <c r="CD333" s="147"/>
      <c r="CE333" s="147"/>
      <c r="CF333" s="147"/>
      <c r="CG333" s="147"/>
      <c r="CH333" s="147"/>
      <c r="CI333" s="147"/>
      <c r="CJ333" s="147"/>
      <c r="CL333" s="907" t="s">
        <v>66</v>
      </c>
      <c r="CM333" s="908"/>
      <c r="CN333" s="1117" t="s">
        <v>95</v>
      </c>
      <c r="CO333" s="1117"/>
      <c r="CP333" s="248">
        <f>IF(CP332=1,CN333,0)</f>
        <v>0</v>
      </c>
      <c r="CQ333" s="391"/>
      <c r="CR333" s="9"/>
      <c r="CS333" s="9"/>
      <c r="CT333" s="27"/>
      <c r="CU333" s="204"/>
      <c r="CV333" s="27"/>
      <c r="CW333" s="27"/>
      <c r="CX333" s="27"/>
      <c r="CY333" s="27"/>
      <c r="CZ333" s="27"/>
      <c r="DA333" s="27"/>
      <c r="DB333" s="27"/>
      <c r="DC333" s="30"/>
      <c r="DD333" s="30"/>
      <c r="DE333" s="30"/>
      <c r="DF333" s="30"/>
      <c r="DG333" s="30"/>
      <c r="DH333" s="30"/>
      <c r="DI333" s="30"/>
      <c r="DJ333" s="30"/>
      <c r="DK333" s="30"/>
      <c r="DL333" s="30"/>
      <c r="DM333" s="30"/>
      <c r="DN333" s="30"/>
      <c r="DO333" s="30"/>
      <c r="DP333" s="30"/>
      <c r="DQ333" s="30"/>
      <c r="DR333" s="30"/>
      <c r="DS333" s="30"/>
      <c r="DT333" s="30"/>
      <c r="DU333" s="30"/>
      <c r="DV333" s="30"/>
      <c r="DW333" s="30"/>
      <c r="DX333" s="30"/>
      <c r="DY333" s="30"/>
      <c r="DZ333" s="30"/>
      <c r="EA333" s="30"/>
      <c r="EB333" s="30"/>
      <c r="EC333" s="30"/>
      <c r="ED333" s="30"/>
      <c r="EE333" s="30"/>
      <c r="EF333" s="30"/>
      <c r="EG333" s="30"/>
      <c r="EH333" s="30"/>
      <c r="EI333" s="30"/>
      <c r="EJ333" s="30"/>
      <c r="EK333" s="30"/>
      <c r="EL333" s="30"/>
      <c r="EM333" s="30"/>
      <c r="EN333" s="30"/>
      <c r="EO333" s="30"/>
      <c r="EP333" s="30"/>
      <c r="EQ333" s="30"/>
      <c r="ER333" s="30"/>
      <c r="ES333" s="30"/>
      <c r="ET333" s="30"/>
      <c r="EU333" s="30"/>
      <c r="EV333" s="30"/>
      <c r="EW333" s="30"/>
      <c r="EX333" s="30"/>
      <c r="EY333" s="30"/>
      <c r="EZ333" s="30"/>
      <c r="FA333" s="30"/>
      <c r="FB333" s="30"/>
      <c r="FC333" s="30"/>
      <c r="FD333" s="30"/>
      <c r="FE333" s="30"/>
      <c r="FF333" s="30"/>
      <c r="FG333" s="30"/>
      <c r="FH333" s="30"/>
      <c r="FI333" s="30"/>
      <c r="FJ333" s="30"/>
      <c r="FK333" s="30"/>
      <c r="FL333" s="30"/>
      <c r="FM333" s="30"/>
      <c r="FN333" s="30"/>
      <c r="FO333" s="30"/>
      <c r="FP333" s="30"/>
      <c r="FQ333" s="30"/>
      <c r="FR333" s="30"/>
      <c r="FS333" s="30"/>
      <c r="FT333" s="30"/>
      <c r="FU333" s="30"/>
      <c r="FV333" s="30"/>
      <c r="FW333" s="30"/>
      <c r="FX333" s="30"/>
      <c r="FY333" s="30"/>
      <c r="FZ333" s="30"/>
      <c r="GA333" s="30"/>
      <c r="GB333" s="30"/>
      <c r="GC333" s="30"/>
      <c r="GD333" s="30"/>
      <c r="GE333" s="30"/>
      <c r="GF333" s="30"/>
      <c r="GG333" s="30"/>
      <c r="GH333" s="30"/>
      <c r="GI333" s="30"/>
      <c r="GJ333" s="30"/>
      <c r="GK333" s="30"/>
      <c r="GL333" s="30"/>
      <c r="GM333" s="30"/>
      <c r="GN333" s="30"/>
      <c r="GO333" s="30"/>
      <c r="GP333" s="30"/>
      <c r="GQ333" s="30"/>
      <c r="GR333" s="30"/>
      <c r="GS333" s="30"/>
      <c r="GT333" s="30"/>
      <c r="GU333" s="30"/>
      <c r="GV333" s="30"/>
      <c r="GW333" s="30"/>
      <c r="GX333" s="30"/>
      <c r="GY333" s="30"/>
      <c r="GZ333" s="30"/>
      <c r="HA333" s="30"/>
      <c r="HB333" s="30"/>
      <c r="HC333" s="30"/>
      <c r="HD333" s="30"/>
      <c r="HE333" s="30"/>
      <c r="HF333" s="30"/>
      <c r="HG333" s="30"/>
      <c r="HH333" s="30"/>
      <c r="HI333" s="30"/>
      <c r="HJ333" s="30"/>
      <c r="HK333" s="30"/>
      <c r="HL333" s="30"/>
      <c r="HM333" s="30"/>
      <c r="HN333" s="30"/>
      <c r="HO333" s="30"/>
      <c r="HP333" s="30"/>
      <c r="HQ333" s="30"/>
      <c r="HR333" s="30"/>
      <c r="HS333" s="30"/>
      <c r="HT333" s="30"/>
      <c r="HU333" s="30"/>
      <c r="HV333" s="30"/>
      <c r="HW333" s="30"/>
      <c r="HX333" s="30"/>
      <c r="HY333" s="30"/>
      <c r="HZ333" s="30"/>
      <c r="IA333" s="30"/>
      <c r="IB333" s="30"/>
      <c r="IC333" s="30"/>
      <c r="ID333" s="30"/>
      <c r="IE333" s="30"/>
      <c r="IF333" s="30"/>
      <c r="IG333" s="30"/>
      <c r="IH333" s="30"/>
      <c r="II333" s="30"/>
      <c r="IJ333" s="30"/>
      <c r="IK333" s="30"/>
      <c r="IL333" s="30"/>
      <c r="IM333" s="30"/>
      <c r="IN333" s="30"/>
    </row>
    <row r="334" spans="2:248" ht="15.75" x14ac:dyDescent="0.25">
      <c r="B334" s="147"/>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c r="AA334" s="147"/>
      <c r="AB334" s="147"/>
      <c r="AC334" s="147"/>
      <c r="AD334" s="147"/>
      <c r="AE334" s="147"/>
      <c r="AF334" s="147"/>
      <c r="AG334" s="534"/>
      <c r="AH334" s="147"/>
      <c r="AI334" s="147"/>
      <c r="AJ334" s="147"/>
      <c r="AK334" s="147"/>
      <c r="AL334" s="147"/>
      <c r="AM334" s="147"/>
      <c r="AN334" s="147"/>
      <c r="AO334" s="147"/>
      <c r="AP334" s="147"/>
      <c r="AQ334" s="534"/>
      <c r="AR334" s="534"/>
      <c r="AS334" s="534"/>
      <c r="AT334" s="534"/>
      <c r="AU334" s="534"/>
      <c r="AV334" s="534"/>
      <c r="AW334" s="534"/>
      <c r="AX334" s="534"/>
      <c r="AZ334" s="147"/>
      <c r="BA334" s="147"/>
      <c r="BB334" s="147"/>
      <c r="BC334" s="147"/>
      <c r="BD334" s="147"/>
      <c r="BE334" s="147"/>
      <c r="BF334" s="147"/>
      <c r="BG334" s="147"/>
      <c r="BH334" s="147"/>
      <c r="BI334" s="147"/>
      <c r="BJ334" s="147"/>
      <c r="BK334" s="147"/>
      <c r="BL334" s="147"/>
      <c r="BM334" s="147"/>
      <c r="BN334" s="147"/>
      <c r="BO334" s="147"/>
      <c r="BP334" s="147"/>
      <c r="BQ334" s="147"/>
      <c r="BR334" s="147"/>
      <c r="BS334" s="147"/>
      <c r="BT334" s="147"/>
      <c r="BU334" s="147"/>
      <c r="BV334" s="147"/>
      <c r="BW334" s="147"/>
      <c r="BX334" s="147"/>
      <c r="BY334" s="147"/>
      <c r="BZ334" s="147"/>
      <c r="CA334" s="147"/>
      <c r="CB334" s="147"/>
      <c r="CC334" s="147"/>
      <c r="CD334" s="147"/>
      <c r="CE334" s="147"/>
      <c r="CF334" s="147"/>
      <c r="CG334" s="147"/>
      <c r="CH334" s="147"/>
      <c r="CI334" s="147"/>
      <c r="CJ334" s="147"/>
      <c r="CL334" s="170"/>
      <c r="CM334" s="170"/>
      <c r="CN334" s="206"/>
      <c r="CO334" s="207"/>
      <c r="CP334" s="208"/>
      <c r="CQ334" s="188"/>
      <c r="CR334" s="9"/>
      <c r="CS334" s="9"/>
      <c r="CT334" s="27"/>
      <c r="CU334" s="204"/>
      <c r="CV334" s="27"/>
      <c r="CW334" s="27"/>
      <c r="CX334" s="27"/>
      <c r="CY334" s="27"/>
      <c r="CZ334" s="27"/>
      <c r="DA334" s="27"/>
      <c r="DB334" s="27"/>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30"/>
      <c r="EE334" s="30"/>
      <c r="EF334" s="30"/>
      <c r="EG334" s="30"/>
      <c r="EH334" s="30"/>
      <c r="EI334" s="30"/>
      <c r="EJ334" s="30"/>
      <c r="EK334" s="30"/>
      <c r="EL334" s="30"/>
      <c r="EM334" s="30"/>
      <c r="EN334" s="30"/>
      <c r="EO334" s="30"/>
      <c r="EP334" s="30"/>
      <c r="EQ334" s="30"/>
      <c r="ER334" s="30"/>
      <c r="ES334" s="30"/>
      <c r="ET334" s="30"/>
      <c r="EU334" s="30"/>
      <c r="EV334" s="30"/>
      <c r="EW334" s="30"/>
      <c r="EX334" s="30"/>
      <c r="EY334" s="30"/>
      <c r="EZ334" s="30"/>
      <c r="FA334" s="30"/>
      <c r="FB334" s="30"/>
      <c r="FC334" s="30"/>
      <c r="FD334" s="30"/>
      <c r="FE334" s="30"/>
      <c r="FF334" s="30"/>
      <c r="FG334" s="30"/>
      <c r="FH334" s="30"/>
      <c r="FI334" s="30"/>
      <c r="FJ334" s="30"/>
      <c r="FK334" s="30"/>
      <c r="FL334" s="30"/>
      <c r="FM334" s="30"/>
      <c r="FN334" s="30"/>
      <c r="FO334" s="30"/>
      <c r="FP334" s="30"/>
      <c r="FQ334" s="30"/>
      <c r="FR334" s="30"/>
      <c r="FS334" s="30"/>
      <c r="FT334" s="30"/>
      <c r="FU334" s="30"/>
      <c r="FV334" s="30"/>
      <c r="FW334" s="30"/>
      <c r="FX334" s="30"/>
      <c r="FY334" s="30"/>
      <c r="FZ334" s="30"/>
      <c r="GA334" s="30"/>
      <c r="GB334" s="30"/>
      <c r="GC334" s="30"/>
      <c r="GD334" s="30"/>
      <c r="GE334" s="30"/>
      <c r="GF334" s="30"/>
      <c r="GG334" s="30"/>
      <c r="GH334" s="30"/>
      <c r="GI334" s="30"/>
      <c r="GJ334" s="30"/>
      <c r="GK334" s="30"/>
      <c r="GL334" s="30"/>
      <c r="GM334" s="30"/>
      <c r="GN334" s="30"/>
      <c r="GO334" s="30"/>
      <c r="GP334" s="30"/>
      <c r="GQ334" s="30"/>
      <c r="GR334" s="30"/>
      <c r="GS334" s="30"/>
      <c r="GT334" s="30"/>
      <c r="GU334" s="30"/>
      <c r="GV334" s="30"/>
      <c r="GW334" s="30"/>
      <c r="GX334" s="30"/>
      <c r="GY334" s="30"/>
      <c r="GZ334" s="30"/>
      <c r="HA334" s="30"/>
      <c r="HB334" s="30"/>
      <c r="HC334" s="30"/>
      <c r="HD334" s="30"/>
      <c r="HE334" s="30"/>
      <c r="HF334" s="30"/>
      <c r="HG334" s="30"/>
      <c r="HH334" s="30"/>
      <c r="HI334" s="30"/>
      <c r="HJ334" s="30"/>
      <c r="HK334" s="30"/>
      <c r="HL334" s="30"/>
      <c r="HM334" s="30"/>
      <c r="HN334" s="30"/>
      <c r="HO334" s="30"/>
      <c r="HP334" s="30"/>
      <c r="HQ334" s="30"/>
      <c r="HR334" s="30"/>
      <c r="HS334" s="30"/>
      <c r="HT334" s="30"/>
      <c r="HU334" s="30"/>
      <c r="HV334" s="30"/>
      <c r="HW334" s="30"/>
      <c r="HX334" s="30"/>
      <c r="HY334" s="30"/>
      <c r="HZ334" s="30"/>
      <c r="IA334" s="30"/>
      <c r="IB334" s="30"/>
      <c r="IC334" s="30"/>
      <c r="ID334" s="30"/>
      <c r="IE334" s="30"/>
      <c r="IF334" s="30"/>
      <c r="IG334" s="30"/>
      <c r="IH334" s="30"/>
      <c r="II334" s="30"/>
      <c r="IJ334" s="30"/>
      <c r="IK334" s="30"/>
      <c r="IL334" s="30"/>
      <c r="IM334" s="30"/>
      <c r="IN334" s="30"/>
    </row>
    <row r="335" spans="2:248" ht="15.75" x14ac:dyDescent="0.25">
      <c r="B335" s="147"/>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c r="AA335" s="147"/>
      <c r="AB335" s="147"/>
      <c r="AC335" s="147"/>
      <c r="AD335" s="147"/>
      <c r="AE335" s="147"/>
      <c r="AF335" s="147"/>
      <c r="AG335" s="534"/>
      <c r="AH335" s="147"/>
      <c r="AI335" s="147"/>
      <c r="AJ335" s="147"/>
      <c r="AK335" s="147"/>
      <c r="AL335" s="147"/>
      <c r="AM335" s="147"/>
      <c r="AN335" s="147"/>
      <c r="AO335" s="147"/>
      <c r="AP335" s="147"/>
      <c r="AQ335" s="534"/>
      <c r="AR335" s="534"/>
      <c r="AS335" s="534"/>
      <c r="AT335" s="534"/>
      <c r="AU335" s="534"/>
      <c r="AV335" s="534"/>
      <c r="AW335" s="534"/>
      <c r="AX335" s="534"/>
      <c r="AZ335" s="147"/>
      <c r="BA335" s="147"/>
      <c r="BB335" s="147"/>
      <c r="BC335" s="147"/>
      <c r="BD335" s="147"/>
      <c r="BE335" s="147"/>
      <c r="BF335" s="147"/>
      <c r="BG335" s="147"/>
      <c r="BH335" s="147"/>
      <c r="BI335" s="147"/>
      <c r="BJ335" s="147"/>
      <c r="BK335" s="147"/>
      <c r="BL335" s="147"/>
      <c r="BM335" s="147"/>
      <c r="BN335" s="147"/>
      <c r="BO335" s="147"/>
      <c r="BP335" s="147"/>
      <c r="BQ335" s="147"/>
      <c r="BR335" s="147"/>
      <c r="BS335" s="147"/>
      <c r="BT335" s="147"/>
      <c r="BU335" s="147"/>
      <c r="BV335" s="147"/>
      <c r="BW335" s="147"/>
      <c r="BX335" s="147"/>
      <c r="BY335" s="147"/>
      <c r="BZ335" s="147"/>
      <c r="CA335" s="147"/>
      <c r="CB335" s="147"/>
      <c r="CC335" s="147"/>
      <c r="CD335" s="147"/>
      <c r="CE335" s="147"/>
      <c r="CF335" s="147"/>
      <c r="CG335" s="147"/>
      <c r="CH335" s="147"/>
      <c r="CI335" s="147"/>
      <c r="CJ335" s="147"/>
      <c r="CL335" s="1028" t="s">
        <v>166</v>
      </c>
      <c r="CM335" s="1029"/>
      <c r="CN335" s="1029"/>
      <c r="CO335" s="209">
        <f>+AH52</f>
        <v>0</v>
      </c>
      <c r="CP335" s="169" t="s">
        <v>168</v>
      </c>
      <c r="CQ335" s="172"/>
      <c r="CR335" s="9"/>
      <c r="CS335" s="9"/>
      <c r="CT335" s="27"/>
      <c r="CU335" s="204"/>
      <c r="CV335" s="27"/>
      <c r="CW335" s="27"/>
      <c r="CX335" s="27"/>
      <c r="CY335" s="27"/>
      <c r="CZ335" s="27"/>
      <c r="DA335" s="27"/>
      <c r="DB335" s="27"/>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30"/>
      <c r="EE335" s="30"/>
      <c r="EF335" s="30"/>
      <c r="EG335" s="30"/>
      <c r="EH335" s="30"/>
      <c r="EI335" s="30"/>
      <c r="EJ335" s="30"/>
      <c r="EK335" s="30"/>
      <c r="EL335" s="30"/>
      <c r="EM335" s="30"/>
      <c r="EN335" s="30"/>
      <c r="EO335" s="30"/>
      <c r="EP335" s="30"/>
      <c r="EQ335" s="30"/>
      <c r="ER335" s="30"/>
      <c r="ES335" s="30"/>
      <c r="ET335" s="30"/>
      <c r="EU335" s="30"/>
      <c r="EV335" s="30"/>
      <c r="EW335" s="30"/>
      <c r="EX335" s="30"/>
      <c r="EY335" s="30"/>
      <c r="EZ335" s="30"/>
      <c r="FA335" s="30"/>
      <c r="FB335" s="30"/>
      <c r="FC335" s="30"/>
      <c r="FD335" s="30"/>
      <c r="FE335" s="30"/>
      <c r="FF335" s="30"/>
      <c r="FG335" s="30"/>
      <c r="FH335" s="30"/>
      <c r="FI335" s="30"/>
      <c r="FJ335" s="30"/>
      <c r="FK335" s="30"/>
      <c r="FL335" s="30"/>
      <c r="FM335" s="30"/>
      <c r="FN335" s="30"/>
      <c r="FO335" s="30"/>
      <c r="FP335" s="30"/>
      <c r="FQ335" s="30"/>
      <c r="FR335" s="30"/>
      <c r="FS335" s="30"/>
      <c r="FT335" s="30"/>
      <c r="FU335" s="30"/>
      <c r="FV335" s="30"/>
      <c r="FW335" s="30"/>
      <c r="FX335" s="30"/>
      <c r="FY335" s="30"/>
      <c r="FZ335" s="30"/>
      <c r="GA335" s="30"/>
      <c r="GB335" s="30"/>
      <c r="GC335" s="30"/>
      <c r="GD335" s="30"/>
      <c r="GE335" s="30"/>
      <c r="GF335" s="30"/>
      <c r="GG335" s="30"/>
      <c r="GH335" s="30"/>
      <c r="GI335" s="30"/>
      <c r="GJ335" s="30"/>
      <c r="GK335" s="30"/>
      <c r="GL335" s="30"/>
      <c r="GM335" s="30"/>
      <c r="GN335" s="30"/>
      <c r="GO335" s="30"/>
      <c r="GP335" s="30"/>
      <c r="GQ335" s="30"/>
      <c r="GR335" s="30"/>
      <c r="GS335" s="30"/>
      <c r="GT335" s="30"/>
      <c r="GU335" s="30"/>
      <c r="GV335" s="30"/>
      <c r="GW335" s="30"/>
      <c r="GX335" s="30"/>
      <c r="GY335" s="30"/>
      <c r="GZ335" s="30"/>
      <c r="HA335" s="30"/>
      <c r="HB335" s="30"/>
      <c r="HC335" s="30"/>
      <c r="HD335" s="30"/>
      <c r="HE335" s="30"/>
      <c r="HF335" s="30"/>
      <c r="HG335" s="30"/>
      <c r="HH335" s="30"/>
      <c r="HI335" s="30"/>
      <c r="HJ335" s="30"/>
      <c r="HK335" s="30"/>
      <c r="HL335" s="30"/>
      <c r="HM335" s="30"/>
      <c r="HN335" s="30"/>
      <c r="HO335" s="30"/>
      <c r="HP335" s="30"/>
      <c r="HQ335" s="30"/>
      <c r="HR335" s="30"/>
      <c r="HS335" s="30"/>
      <c r="HT335" s="30"/>
      <c r="HU335" s="30"/>
      <c r="HV335" s="30"/>
      <c r="HW335" s="30"/>
      <c r="HX335" s="30"/>
      <c r="HY335" s="30"/>
      <c r="HZ335" s="30"/>
      <c r="IA335" s="30"/>
      <c r="IB335" s="30"/>
      <c r="IC335" s="30"/>
      <c r="ID335" s="30"/>
      <c r="IE335" s="30"/>
      <c r="IF335" s="30"/>
      <c r="IG335" s="30"/>
      <c r="IH335" s="30"/>
      <c r="II335" s="30"/>
      <c r="IJ335" s="30"/>
      <c r="IK335" s="30"/>
      <c r="IL335" s="30"/>
      <c r="IM335" s="30"/>
      <c r="IN335" s="30"/>
    </row>
    <row r="336" spans="2:248" ht="15.75" x14ac:dyDescent="0.25">
      <c r="B336" s="147"/>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c r="AA336" s="147"/>
      <c r="AB336" s="147"/>
      <c r="AC336" s="147"/>
      <c r="AD336" s="147"/>
      <c r="AE336" s="147"/>
      <c r="AF336" s="147"/>
      <c r="AG336" s="534"/>
      <c r="AH336" s="147"/>
      <c r="AI336" s="147"/>
      <c r="AJ336" s="147"/>
      <c r="AK336" s="147"/>
      <c r="AL336" s="147"/>
      <c r="AM336" s="147"/>
      <c r="AN336" s="147"/>
      <c r="AO336" s="147"/>
      <c r="AP336" s="147"/>
      <c r="AQ336" s="534"/>
      <c r="AR336" s="534"/>
      <c r="AS336" s="534"/>
      <c r="AT336" s="534"/>
      <c r="AU336" s="534"/>
      <c r="AV336" s="534"/>
      <c r="AW336" s="534"/>
      <c r="AX336" s="534"/>
      <c r="AZ336" s="147"/>
      <c r="BA336" s="147"/>
      <c r="BB336" s="147"/>
      <c r="BC336" s="147"/>
      <c r="BD336" s="147"/>
      <c r="BE336" s="147"/>
      <c r="BF336" s="147"/>
      <c r="BG336" s="147"/>
      <c r="BH336" s="147"/>
      <c r="BI336" s="147"/>
      <c r="BJ336" s="147"/>
      <c r="BK336" s="147"/>
      <c r="BL336" s="147"/>
      <c r="BM336" s="147"/>
      <c r="BN336" s="147"/>
      <c r="BO336" s="147"/>
      <c r="BP336" s="147"/>
      <c r="BQ336" s="147"/>
      <c r="BR336" s="147"/>
      <c r="BS336" s="147"/>
      <c r="BT336" s="147"/>
      <c r="BU336" s="147"/>
      <c r="BV336" s="147"/>
      <c r="BW336" s="147"/>
      <c r="BX336" s="147"/>
      <c r="BY336" s="147"/>
      <c r="BZ336" s="147"/>
      <c r="CA336" s="147"/>
      <c r="CB336" s="147"/>
      <c r="CC336" s="147"/>
      <c r="CD336" s="147"/>
      <c r="CE336" s="147"/>
      <c r="CF336" s="147"/>
      <c r="CG336" s="147"/>
      <c r="CH336" s="147"/>
      <c r="CI336" s="147"/>
      <c r="CJ336" s="147"/>
      <c r="CL336" s="907" t="s">
        <v>167</v>
      </c>
      <c r="CM336" s="908"/>
      <c r="CN336" s="909"/>
      <c r="CP336" s="210" t="str">
        <f>IF(CO335=0,CP335,0)</f>
        <v>יש למלא ב"ג. פרטי החשבון" את "תאור סוג החשבון"</v>
      </c>
      <c r="CQ336" s="172"/>
      <c r="CR336" s="9"/>
      <c r="CS336" s="9"/>
      <c r="CT336" s="27"/>
      <c r="CU336" s="204"/>
      <c r="CV336" s="27"/>
      <c r="CW336" s="27"/>
      <c r="CX336" s="27"/>
      <c r="CY336" s="27"/>
      <c r="CZ336" s="27"/>
      <c r="DA336" s="27"/>
      <c r="DB336" s="27"/>
      <c r="DC336" s="30"/>
      <c r="DD336" s="30"/>
      <c r="DE336" s="30"/>
      <c r="DF336" s="30"/>
      <c r="DG336" s="30"/>
      <c r="DH336" s="30"/>
      <c r="DI336" s="30"/>
      <c r="DJ336" s="30"/>
      <c r="DK336" s="30"/>
      <c r="DL336" s="30"/>
      <c r="DM336" s="30"/>
      <c r="DN336" s="30"/>
      <c r="DO336" s="30"/>
      <c r="DP336" s="30"/>
      <c r="DQ336" s="30"/>
      <c r="DR336" s="30"/>
      <c r="DS336" s="30"/>
      <c r="DT336" s="30"/>
      <c r="DU336" s="30"/>
      <c r="DV336" s="30"/>
      <c r="DW336" s="30"/>
      <c r="DX336" s="30"/>
      <c r="DY336" s="30"/>
      <c r="DZ336" s="30"/>
      <c r="EA336" s="30"/>
      <c r="EB336" s="30"/>
      <c r="EC336" s="30"/>
      <c r="ED336" s="30"/>
      <c r="EE336" s="30"/>
      <c r="EF336" s="30"/>
      <c r="EG336" s="30"/>
      <c r="EH336" s="30"/>
      <c r="EI336" s="30"/>
      <c r="EJ336" s="30"/>
      <c r="EK336" s="30"/>
      <c r="EL336" s="30"/>
      <c r="EM336" s="30"/>
      <c r="EN336" s="30"/>
      <c r="EO336" s="30"/>
      <c r="EP336" s="30"/>
      <c r="EQ336" s="30"/>
      <c r="ER336" s="30"/>
      <c r="ES336" s="30"/>
      <c r="ET336" s="30"/>
      <c r="EU336" s="30"/>
      <c r="EV336" s="30"/>
      <c r="EW336" s="30"/>
      <c r="EX336" s="30"/>
      <c r="EY336" s="30"/>
      <c r="EZ336" s="30"/>
      <c r="FA336" s="30"/>
      <c r="FB336" s="30"/>
      <c r="FC336" s="30"/>
      <c r="FD336" s="30"/>
      <c r="FE336" s="30"/>
      <c r="FF336" s="30"/>
      <c r="FG336" s="30"/>
      <c r="FH336" s="30"/>
      <c r="FI336" s="30"/>
      <c r="FJ336" s="30"/>
      <c r="FK336" s="30"/>
      <c r="FL336" s="30"/>
      <c r="FM336" s="30"/>
      <c r="FN336" s="30"/>
      <c r="FO336" s="30"/>
      <c r="FP336" s="30"/>
      <c r="FQ336" s="30"/>
      <c r="FR336" s="30"/>
      <c r="FS336" s="30"/>
      <c r="FT336" s="30"/>
      <c r="FU336" s="30"/>
      <c r="FV336" s="30"/>
      <c r="FW336" s="30"/>
      <c r="FX336" s="30"/>
      <c r="FY336" s="30"/>
      <c r="FZ336" s="30"/>
      <c r="GA336" s="30"/>
      <c r="GB336" s="30"/>
      <c r="GC336" s="30"/>
      <c r="GD336" s="30"/>
      <c r="GE336" s="30"/>
      <c r="GF336" s="30"/>
      <c r="GG336" s="30"/>
      <c r="GH336" s="30"/>
      <c r="GI336" s="30"/>
      <c r="GJ336" s="30"/>
      <c r="GK336" s="30"/>
      <c r="GL336" s="30"/>
      <c r="GM336" s="30"/>
      <c r="GN336" s="30"/>
      <c r="GO336" s="30"/>
      <c r="GP336" s="30"/>
      <c r="GQ336" s="30"/>
      <c r="GR336" s="30"/>
      <c r="GS336" s="30"/>
      <c r="GT336" s="30"/>
      <c r="GU336" s="30"/>
      <c r="GV336" s="30"/>
      <c r="GW336" s="30"/>
      <c r="GX336" s="30"/>
      <c r="GY336" s="30"/>
      <c r="GZ336" s="30"/>
      <c r="HA336" s="30"/>
      <c r="HB336" s="30"/>
      <c r="HC336" s="30"/>
      <c r="HD336" s="30"/>
      <c r="HE336" s="30"/>
      <c r="HF336" s="30"/>
      <c r="HG336" s="30"/>
      <c r="HH336" s="30"/>
      <c r="HI336" s="30"/>
      <c r="HJ336" s="30"/>
      <c r="HK336" s="30"/>
      <c r="HL336" s="30"/>
      <c r="HM336" s="30"/>
      <c r="HN336" s="30"/>
      <c r="HO336" s="30"/>
      <c r="HP336" s="30"/>
      <c r="HQ336" s="30"/>
      <c r="HR336" s="30"/>
      <c r="HS336" s="30"/>
      <c r="HT336" s="30"/>
      <c r="HU336" s="30"/>
      <c r="HV336" s="30"/>
      <c r="HW336" s="30"/>
      <c r="HX336" s="30"/>
      <c r="HY336" s="30"/>
      <c r="HZ336" s="30"/>
      <c r="IA336" s="30"/>
      <c r="IB336" s="30"/>
      <c r="IC336" s="30"/>
      <c r="ID336" s="30"/>
      <c r="IE336" s="30"/>
      <c r="IF336" s="30"/>
      <c r="IG336" s="30"/>
      <c r="IH336" s="30"/>
      <c r="II336" s="30"/>
      <c r="IJ336" s="30"/>
      <c r="IK336" s="30"/>
      <c r="IL336" s="30"/>
      <c r="IM336" s="30"/>
      <c r="IN336" s="30"/>
    </row>
    <row r="337" spans="2:106" ht="30.75" customHeight="1" x14ac:dyDescent="0.2">
      <c r="B337" s="147"/>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c r="AA337" s="147"/>
      <c r="AB337" s="147"/>
      <c r="AC337" s="147"/>
      <c r="AD337" s="147"/>
      <c r="AE337" s="147"/>
      <c r="AF337" s="147"/>
      <c r="AG337" s="534"/>
      <c r="AH337" s="147"/>
      <c r="AI337" s="147"/>
      <c r="AJ337" s="147"/>
      <c r="AK337" s="147"/>
      <c r="AL337" s="147"/>
      <c r="AM337" s="147"/>
      <c r="AN337" s="147"/>
      <c r="AO337" s="147"/>
      <c r="AP337" s="147"/>
      <c r="AQ337" s="534"/>
      <c r="AR337" s="534"/>
      <c r="AS337" s="534"/>
      <c r="AT337" s="534"/>
      <c r="AU337" s="534"/>
      <c r="AV337" s="534"/>
      <c r="AW337" s="534"/>
      <c r="AX337" s="534"/>
      <c r="AZ337" s="147"/>
      <c r="BA337" s="147"/>
      <c r="BB337" s="147"/>
      <c r="BC337" s="147"/>
      <c r="BD337" s="147"/>
      <c r="BE337" s="147"/>
      <c r="BF337" s="147"/>
      <c r="BG337" s="147"/>
      <c r="BH337" s="147"/>
      <c r="BI337" s="147"/>
      <c r="BJ337" s="147"/>
      <c r="BK337" s="147"/>
      <c r="BL337" s="147"/>
      <c r="BM337" s="147"/>
      <c r="BN337" s="147"/>
      <c r="BO337" s="147"/>
      <c r="BP337" s="147"/>
      <c r="BQ337" s="147"/>
      <c r="BR337" s="147"/>
      <c r="BS337" s="147"/>
      <c r="BT337" s="147"/>
      <c r="BU337" s="147"/>
      <c r="BV337" s="147"/>
      <c r="BW337" s="147"/>
      <c r="BX337" s="147"/>
      <c r="BY337" s="147"/>
      <c r="BZ337" s="147"/>
      <c r="CA337" s="147"/>
      <c r="CB337" s="147"/>
      <c r="CC337" s="147"/>
      <c r="CD337" s="147"/>
      <c r="CE337" s="147"/>
      <c r="CF337" s="147"/>
      <c r="CG337" s="147"/>
      <c r="CH337" s="147"/>
      <c r="CI337" s="147"/>
      <c r="CJ337" s="147"/>
      <c r="CL337" s="1118"/>
      <c r="CM337" s="1118"/>
      <c r="CN337" s="1118"/>
      <c r="CO337" s="9"/>
      <c r="CP337" s="9"/>
      <c r="CQ337" s="9"/>
      <c r="CR337" s="9"/>
      <c r="CS337" s="9"/>
      <c r="CT337" s="30"/>
      <c r="CU337" s="30"/>
      <c r="CV337" s="31"/>
      <c r="CW337" s="30"/>
      <c r="CX337" s="30"/>
      <c r="CY337" s="30"/>
      <c r="CZ337" s="30"/>
      <c r="DA337" s="30"/>
      <c r="DB337" s="30"/>
    </row>
    <row r="338" spans="2:106" ht="35.25" customHeight="1" x14ac:dyDescent="0.25">
      <c r="B338" s="147"/>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c r="AA338" s="147"/>
      <c r="AB338" s="147"/>
      <c r="AC338" s="147"/>
      <c r="AD338" s="147"/>
      <c r="AE338" s="147"/>
      <c r="AF338" s="147"/>
      <c r="AG338" s="534"/>
      <c r="AH338" s="147"/>
      <c r="AI338" s="147"/>
      <c r="AJ338" s="147"/>
      <c r="AK338" s="147"/>
      <c r="AL338" s="147"/>
      <c r="AM338" s="147"/>
      <c r="AN338" s="147"/>
      <c r="AO338" s="147"/>
      <c r="AP338" s="147"/>
      <c r="AQ338" s="534"/>
      <c r="AR338" s="534"/>
      <c r="AS338" s="534"/>
      <c r="AT338" s="534"/>
      <c r="AU338" s="534"/>
      <c r="AV338" s="534"/>
      <c r="AW338" s="534"/>
      <c r="AX338" s="534"/>
      <c r="AZ338" s="147"/>
      <c r="BA338" s="147"/>
      <c r="BB338" s="147"/>
      <c r="BC338" s="147"/>
      <c r="BD338" s="147"/>
      <c r="BE338" s="147"/>
      <c r="BF338" s="147"/>
      <c r="BG338" s="147"/>
      <c r="BH338" s="147"/>
      <c r="BI338" s="147"/>
      <c r="BJ338" s="147"/>
      <c r="BK338" s="147"/>
      <c r="BL338" s="147"/>
      <c r="BM338" s="147"/>
      <c r="BN338" s="147"/>
      <c r="BO338" s="147"/>
      <c r="BP338" s="147"/>
      <c r="BQ338" s="147"/>
      <c r="BR338" s="147"/>
      <c r="BS338" s="147"/>
      <c r="BT338" s="147"/>
      <c r="BU338" s="147"/>
      <c r="BV338" s="147"/>
      <c r="BW338" s="147"/>
      <c r="BX338" s="147"/>
      <c r="BY338" s="147"/>
      <c r="BZ338" s="147"/>
      <c r="CA338" s="147"/>
      <c r="CB338" s="147"/>
      <c r="CC338" s="147"/>
      <c r="CD338" s="147"/>
      <c r="CE338" s="147"/>
      <c r="CF338" s="147"/>
      <c r="CG338" s="147"/>
      <c r="CH338" s="147"/>
      <c r="CI338" s="147"/>
      <c r="CJ338" s="147"/>
      <c r="CL338" s="1028" t="s">
        <v>60</v>
      </c>
      <c r="CM338" s="1029"/>
      <c r="CN338" s="1029"/>
      <c r="CO338" s="211" t="s">
        <v>67</v>
      </c>
      <c r="CP338" s="211" t="s">
        <v>68</v>
      </c>
      <c r="CQ338" s="9"/>
      <c r="CR338" s="9"/>
      <c r="CS338" s="9"/>
      <c r="CT338" s="9"/>
      <c r="CU338" s="9"/>
      <c r="CV338" s="9"/>
    </row>
    <row r="339" spans="2:106" ht="15.75" x14ac:dyDescent="0.25">
      <c r="B339" s="147"/>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c r="AA339" s="147"/>
      <c r="AB339" s="147"/>
      <c r="AC339" s="147"/>
      <c r="AD339" s="147"/>
      <c r="AE339" s="147"/>
      <c r="AF339" s="147"/>
      <c r="AG339" s="534"/>
      <c r="AH339" s="147"/>
      <c r="AI339" s="147"/>
      <c r="AJ339" s="147"/>
      <c r="AK339" s="147"/>
      <c r="AL339" s="147"/>
      <c r="AM339" s="147"/>
      <c r="AN339" s="147"/>
      <c r="AO339" s="147"/>
      <c r="AP339" s="147"/>
      <c r="AQ339" s="534"/>
      <c r="AR339" s="534"/>
      <c r="AS339" s="534"/>
      <c r="AT339" s="534"/>
      <c r="AU339" s="534"/>
      <c r="AV339" s="534"/>
      <c r="AW339" s="534"/>
      <c r="AX339" s="534"/>
      <c r="AZ339" s="147"/>
      <c r="BA339" s="147"/>
      <c r="BB339" s="147"/>
      <c r="BC339" s="147"/>
      <c r="BD339" s="147"/>
      <c r="BE339" s="147"/>
      <c r="BF339" s="147"/>
      <c r="BG339" s="147"/>
      <c r="BH339" s="147"/>
      <c r="BI339" s="147"/>
      <c r="BJ339" s="147"/>
      <c r="BK339" s="147"/>
      <c r="BL339" s="147"/>
      <c r="BM339" s="147"/>
      <c r="BN339" s="147"/>
      <c r="BO339" s="147"/>
      <c r="BP339" s="147"/>
      <c r="BQ339" s="147"/>
      <c r="BR339" s="147"/>
      <c r="BS339" s="147"/>
      <c r="BT339" s="147"/>
      <c r="BU339" s="147"/>
      <c r="BV339" s="147"/>
      <c r="BW339" s="147"/>
      <c r="BX339" s="147"/>
      <c r="BY339" s="147"/>
      <c r="BZ339" s="147"/>
      <c r="CA339" s="147"/>
      <c r="CB339" s="147"/>
      <c r="CC339" s="147"/>
      <c r="CD339" s="147"/>
      <c r="CE339" s="147"/>
      <c r="CF339" s="147"/>
      <c r="CG339" s="147"/>
      <c r="CH339" s="147"/>
      <c r="CI339" s="147"/>
      <c r="CJ339" s="147"/>
      <c r="CL339" s="907" t="s">
        <v>69</v>
      </c>
      <c r="CM339" s="908"/>
      <c r="CN339" s="909"/>
      <c r="CO339" s="174">
        <f>+LEN(T62)</f>
        <v>0</v>
      </c>
      <c r="CP339" s="174">
        <f>+AD62</f>
        <v>0</v>
      </c>
      <c r="CQ339" s="9"/>
      <c r="CR339" s="9"/>
      <c r="CS339" s="9"/>
      <c r="CT339" s="9"/>
      <c r="CU339" s="9"/>
      <c r="CV339" s="9"/>
    </row>
    <row r="340" spans="2:106" ht="15.75" x14ac:dyDescent="0.25">
      <c r="B340" s="147"/>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c r="AB340" s="147"/>
      <c r="AC340" s="147"/>
      <c r="AD340" s="147"/>
      <c r="AE340" s="147"/>
      <c r="AF340" s="147"/>
      <c r="AG340" s="534"/>
      <c r="AH340" s="147"/>
      <c r="AI340" s="147"/>
      <c r="AJ340" s="147"/>
      <c r="AK340" s="147"/>
      <c r="AL340" s="147"/>
      <c r="AM340" s="147"/>
      <c r="AN340" s="147"/>
      <c r="AO340" s="147"/>
      <c r="AP340" s="147"/>
      <c r="AQ340" s="534"/>
      <c r="AR340" s="534"/>
      <c r="AS340" s="534"/>
      <c r="AT340" s="534"/>
      <c r="AU340" s="534"/>
      <c r="AV340" s="534"/>
      <c r="AW340" s="534"/>
      <c r="AX340" s="534"/>
      <c r="AZ340" s="147"/>
      <c r="BA340" s="147"/>
      <c r="BB340" s="147"/>
      <c r="BC340" s="147"/>
      <c r="BD340" s="147"/>
      <c r="BE340" s="147"/>
      <c r="BF340" s="147"/>
      <c r="BG340" s="147"/>
      <c r="BH340" s="147"/>
      <c r="BI340" s="147"/>
      <c r="BJ340" s="147"/>
      <c r="BK340" s="147"/>
      <c r="BL340" s="147"/>
      <c r="BM340" s="147"/>
      <c r="BN340" s="147"/>
      <c r="BO340" s="147"/>
      <c r="BP340" s="147"/>
      <c r="BQ340" s="147"/>
      <c r="BR340" s="147"/>
      <c r="BS340" s="147"/>
      <c r="BT340" s="147"/>
      <c r="BU340" s="147"/>
      <c r="BV340" s="147"/>
      <c r="BW340" s="147"/>
      <c r="BX340" s="147"/>
      <c r="BY340" s="147"/>
      <c r="BZ340" s="147"/>
      <c r="CA340" s="147"/>
      <c r="CB340" s="147"/>
      <c r="CC340" s="147"/>
      <c r="CD340" s="147"/>
      <c r="CE340" s="147"/>
      <c r="CF340" s="147"/>
      <c r="CG340" s="147"/>
      <c r="CH340" s="147"/>
      <c r="CI340" s="147"/>
      <c r="CJ340" s="147"/>
      <c r="CL340" s="907" t="s">
        <v>150</v>
      </c>
      <c r="CM340" s="908"/>
      <c r="CN340" s="909"/>
      <c r="CO340" s="211">
        <f>IF(CO339&lt;10,1,0)</f>
        <v>1</v>
      </c>
      <c r="CP340" s="211">
        <f>IF(CP339&lt;10,1,0)</f>
        <v>1</v>
      </c>
      <c r="CQ340" s="9"/>
      <c r="CR340" s="9"/>
      <c r="CS340" s="212"/>
      <c r="CT340" s="212"/>
      <c r="CU340" s="9"/>
      <c r="CV340" s="9"/>
    </row>
    <row r="341" spans="2:106" ht="15.75" x14ac:dyDescent="0.25">
      <c r="B341" s="147"/>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c r="AA341" s="147"/>
      <c r="AB341" s="147"/>
      <c r="AC341" s="147"/>
      <c r="AD341" s="147"/>
      <c r="AE341" s="147"/>
      <c r="AF341" s="147"/>
      <c r="AG341" s="534"/>
      <c r="AH341" s="147"/>
      <c r="AI341" s="147"/>
      <c r="AJ341" s="147"/>
      <c r="AK341" s="147"/>
      <c r="AL341" s="147"/>
      <c r="AM341" s="147"/>
      <c r="AN341" s="147"/>
      <c r="AO341" s="147"/>
      <c r="AP341" s="147"/>
      <c r="AQ341" s="534"/>
      <c r="AR341" s="534"/>
      <c r="AS341" s="534"/>
      <c r="AT341" s="534"/>
      <c r="AU341" s="534"/>
      <c r="AV341" s="534"/>
      <c r="AW341" s="534"/>
      <c r="AX341" s="534"/>
      <c r="AZ341" s="147"/>
      <c r="BA341" s="147"/>
      <c r="BB341" s="147"/>
      <c r="BC341" s="147"/>
      <c r="BD341" s="147"/>
      <c r="BE341" s="147"/>
      <c r="BF341" s="147"/>
      <c r="BG341" s="147"/>
      <c r="BH341" s="147"/>
      <c r="BI341" s="147"/>
      <c r="BJ341" s="147"/>
      <c r="BK341" s="147"/>
      <c r="BL341" s="147"/>
      <c r="BM341" s="147"/>
      <c r="BN341" s="147"/>
      <c r="BO341" s="147"/>
      <c r="BP341" s="147"/>
      <c r="BQ341" s="147"/>
      <c r="BR341" s="147"/>
      <c r="BS341" s="147"/>
      <c r="BT341" s="147"/>
      <c r="BU341" s="147"/>
      <c r="BV341" s="147"/>
      <c r="BW341" s="147"/>
      <c r="BX341" s="147"/>
      <c r="BY341" s="147"/>
      <c r="BZ341" s="147"/>
      <c r="CA341" s="147"/>
      <c r="CB341" s="147"/>
      <c r="CC341" s="147"/>
      <c r="CD341" s="147"/>
      <c r="CE341" s="147"/>
      <c r="CF341" s="147"/>
      <c r="CG341" s="147"/>
      <c r="CH341" s="147"/>
      <c r="CI341" s="147"/>
      <c r="CJ341" s="147"/>
      <c r="CL341" s="907" t="s">
        <v>151</v>
      </c>
      <c r="CM341" s="908"/>
      <c r="CN341" s="909"/>
      <c r="CO341" s="180">
        <f>+CO340*CP340</f>
        <v>1</v>
      </c>
      <c r="CP341" s="160"/>
      <c r="CQ341" s="9"/>
      <c r="CR341" s="9"/>
      <c r="CS341" s="212"/>
      <c r="CT341" s="212"/>
      <c r="CU341" s="213"/>
      <c r="CV341" s="9"/>
    </row>
    <row r="342" spans="2:106" ht="15.75" x14ac:dyDescent="0.25">
      <c r="B342" s="147"/>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c r="AA342" s="147"/>
      <c r="AB342" s="147"/>
      <c r="AC342" s="147"/>
      <c r="AD342" s="147"/>
      <c r="AE342" s="147"/>
      <c r="AF342" s="147"/>
      <c r="AG342" s="534"/>
      <c r="AH342" s="147"/>
      <c r="AI342" s="147"/>
      <c r="AJ342" s="147"/>
      <c r="AK342" s="147"/>
      <c r="AL342" s="147"/>
      <c r="AM342" s="147"/>
      <c r="AN342" s="147"/>
      <c r="AO342" s="147"/>
      <c r="AP342" s="147"/>
      <c r="AQ342" s="534"/>
      <c r="AR342" s="534"/>
      <c r="AS342" s="534"/>
      <c r="AT342" s="534"/>
      <c r="AU342" s="534"/>
      <c r="AV342" s="534"/>
      <c r="AW342" s="534"/>
      <c r="AX342" s="534"/>
      <c r="AZ342" s="147"/>
      <c r="BA342" s="147"/>
      <c r="BB342" s="147"/>
      <c r="BC342" s="147"/>
      <c r="BD342" s="147"/>
      <c r="BE342" s="147"/>
      <c r="BF342" s="147"/>
      <c r="BG342" s="147"/>
      <c r="BH342" s="147"/>
      <c r="BI342" s="147"/>
      <c r="BJ342" s="147"/>
      <c r="BK342" s="147"/>
      <c r="BL342" s="147"/>
      <c r="BM342" s="147"/>
      <c r="BN342" s="147"/>
      <c r="BO342" s="147"/>
      <c r="BP342" s="147"/>
      <c r="BQ342" s="147"/>
      <c r="BR342" s="147"/>
      <c r="BS342" s="147"/>
      <c r="BT342" s="147"/>
      <c r="BU342" s="147"/>
      <c r="BV342" s="147"/>
      <c r="BW342" s="147"/>
      <c r="BX342" s="147"/>
      <c r="BY342" s="147"/>
      <c r="BZ342" s="147"/>
      <c r="CA342" s="147"/>
      <c r="CB342" s="147"/>
      <c r="CC342" s="147"/>
      <c r="CD342" s="147"/>
      <c r="CE342" s="147"/>
      <c r="CF342" s="147"/>
      <c r="CG342" s="147"/>
      <c r="CH342" s="147"/>
      <c r="CI342" s="147"/>
      <c r="CJ342" s="147"/>
      <c r="CL342" s="907" t="s">
        <v>61</v>
      </c>
      <c r="CM342" s="908"/>
      <c r="CN342" s="909"/>
      <c r="CO342" s="214">
        <f>IF(BG175=99,1,0)</f>
        <v>0</v>
      </c>
      <c r="CP342" s="160"/>
      <c r="CQ342" s="9"/>
      <c r="CR342" s="9"/>
      <c r="CS342" s="212"/>
      <c r="CT342" s="212"/>
      <c r="CU342" s="9"/>
      <c r="CV342" s="9"/>
    </row>
    <row r="343" spans="2:106" ht="15.75" x14ac:dyDescent="0.25">
      <c r="B343" s="147"/>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c r="AA343" s="147"/>
      <c r="AB343" s="147"/>
      <c r="AC343" s="147"/>
      <c r="AD343" s="147"/>
      <c r="AE343" s="147"/>
      <c r="AF343" s="147"/>
      <c r="AG343" s="534"/>
      <c r="AH343" s="147"/>
      <c r="AI343" s="147"/>
      <c r="AJ343" s="147"/>
      <c r="AK343" s="147"/>
      <c r="AL343" s="147"/>
      <c r="AM343" s="147"/>
      <c r="AN343" s="147"/>
      <c r="AO343" s="147"/>
      <c r="AP343" s="147"/>
      <c r="AQ343" s="534"/>
      <c r="AR343" s="534"/>
      <c r="AS343" s="534"/>
      <c r="AT343" s="534"/>
      <c r="AU343" s="534"/>
      <c r="AV343" s="534"/>
      <c r="AW343" s="534"/>
      <c r="AX343" s="534"/>
      <c r="AZ343" s="147"/>
      <c r="BA343" s="147"/>
      <c r="BB343" s="147"/>
      <c r="BC343" s="147"/>
      <c r="BD343" s="147"/>
      <c r="BE343" s="147"/>
      <c r="BF343" s="147"/>
      <c r="BG343" s="147"/>
      <c r="BH343" s="147"/>
      <c r="BI343" s="147"/>
      <c r="BJ343" s="147"/>
      <c r="BK343" s="147"/>
      <c r="BL343" s="147"/>
      <c r="BM343" s="147"/>
      <c r="BN343" s="147"/>
      <c r="BO343" s="147"/>
      <c r="BP343" s="147"/>
      <c r="BQ343" s="147"/>
      <c r="BR343" s="147"/>
      <c r="BS343" s="147"/>
      <c r="BT343" s="147"/>
      <c r="BU343" s="147"/>
      <c r="BV343" s="147"/>
      <c r="BW343" s="147"/>
      <c r="BX343" s="147"/>
      <c r="BY343" s="147"/>
      <c r="BZ343" s="147"/>
      <c r="CA343" s="147"/>
      <c r="CB343" s="147"/>
      <c r="CC343" s="147"/>
      <c r="CD343" s="147"/>
      <c r="CE343" s="147"/>
      <c r="CF343" s="147"/>
      <c r="CG343" s="147"/>
      <c r="CH343" s="147"/>
      <c r="CI343" s="147"/>
      <c r="CJ343" s="147"/>
      <c r="CL343" s="907" t="s">
        <v>70</v>
      </c>
      <c r="CM343" s="908"/>
      <c r="CN343" s="909"/>
      <c r="CO343" s="180">
        <f>+CO342*CO341</f>
        <v>0</v>
      </c>
      <c r="CP343" s="255" t="s">
        <v>71</v>
      </c>
      <c r="CQ343" s="9"/>
      <c r="CR343" s="9"/>
      <c r="CS343" s="212"/>
      <c r="CT343" s="212"/>
      <c r="CU343" s="213"/>
      <c r="CV343" s="9"/>
    </row>
    <row r="344" spans="2:106" ht="15" x14ac:dyDescent="0.2">
      <c r="B344" s="147"/>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c r="AA344" s="147"/>
      <c r="AB344" s="147"/>
      <c r="AC344" s="147"/>
      <c r="AD344" s="147"/>
      <c r="AE344" s="147"/>
      <c r="AF344" s="147"/>
      <c r="AG344" s="534"/>
      <c r="AH344" s="147"/>
      <c r="AI344" s="147"/>
      <c r="AJ344" s="147"/>
      <c r="AK344" s="147"/>
      <c r="AL344" s="147"/>
      <c r="AM344" s="147"/>
      <c r="AN344" s="147"/>
      <c r="AO344" s="147"/>
      <c r="AP344" s="147"/>
      <c r="AQ344" s="534"/>
      <c r="AR344" s="534"/>
      <c r="AS344" s="534"/>
      <c r="AT344" s="534"/>
      <c r="AU344" s="534"/>
      <c r="AV344" s="534"/>
      <c r="AW344" s="534"/>
      <c r="AX344" s="534"/>
      <c r="AZ344" s="147"/>
      <c r="BA344" s="147"/>
      <c r="BB344" s="147"/>
      <c r="BC344" s="147"/>
      <c r="BD344" s="147"/>
      <c r="BE344" s="147"/>
      <c r="BF344" s="147"/>
      <c r="BG344" s="147"/>
      <c r="BH344" s="147"/>
      <c r="BI344" s="147"/>
      <c r="BJ344" s="147"/>
      <c r="BK344" s="147"/>
      <c r="BL344" s="147"/>
      <c r="BM344" s="147"/>
      <c r="BN344" s="147"/>
      <c r="BO344" s="147"/>
      <c r="BP344" s="147"/>
      <c r="BQ344" s="147"/>
      <c r="BR344" s="147"/>
      <c r="BS344" s="147"/>
      <c r="BT344" s="147"/>
      <c r="BU344" s="147"/>
      <c r="BV344" s="147"/>
      <c r="BW344" s="147"/>
      <c r="BX344" s="147"/>
      <c r="BY344" s="147"/>
      <c r="BZ344" s="147"/>
      <c r="CA344" s="147"/>
      <c r="CB344" s="147"/>
      <c r="CC344" s="147"/>
      <c r="CD344" s="147"/>
      <c r="CE344" s="147"/>
      <c r="CF344" s="147"/>
      <c r="CG344" s="147"/>
      <c r="CH344" s="147"/>
      <c r="CI344" s="147"/>
      <c r="CJ344" s="147"/>
      <c r="CL344" s="33" t="s">
        <v>152</v>
      </c>
      <c r="CM344" s="9"/>
      <c r="CN344" s="9"/>
      <c r="CO344" s="9"/>
      <c r="CP344" s="9"/>
      <c r="CQ344" s="9"/>
      <c r="CR344" s="9"/>
      <c r="CS344" s="9"/>
      <c r="CT344" s="9"/>
      <c r="CU344" s="9"/>
      <c r="CV344" s="9"/>
    </row>
    <row r="345" spans="2:106" ht="15.75" x14ac:dyDescent="0.25">
      <c r="B345" s="147"/>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c r="AA345" s="147"/>
      <c r="AB345" s="147"/>
      <c r="AC345" s="147"/>
      <c r="AD345" s="147"/>
      <c r="AE345" s="147"/>
      <c r="AF345" s="147"/>
      <c r="AG345" s="534"/>
      <c r="AH345" s="147"/>
      <c r="AI345" s="147"/>
      <c r="AJ345" s="147"/>
      <c r="AK345" s="147"/>
      <c r="AL345" s="147"/>
      <c r="AM345" s="147"/>
      <c r="AN345" s="147"/>
      <c r="AO345" s="147"/>
      <c r="AP345" s="147"/>
      <c r="AQ345" s="534"/>
      <c r="AR345" s="534"/>
      <c r="AS345" s="534"/>
      <c r="AT345" s="534"/>
      <c r="AU345" s="534"/>
      <c r="AV345" s="534"/>
      <c r="AW345" s="534"/>
      <c r="AX345" s="534"/>
      <c r="AZ345" s="147"/>
      <c r="BA345" s="147"/>
      <c r="BB345" s="147"/>
      <c r="BC345" s="147"/>
      <c r="BD345" s="147"/>
      <c r="BE345" s="147"/>
      <c r="BF345" s="147"/>
      <c r="BG345" s="147"/>
      <c r="BH345" s="147"/>
      <c r="BI345" s="147"/>
      <c r="BJ345" s="147"/>
      <c r="BK345" s="147"/>
      <c r="BL345" s="147"/>
      <c r="BM345" s="147"/>
      <c r="BN345" s="147"/>
      <c r="BO345" s="147"/>
      <c r="BP345" s="147"/>
      <c r="BQ345" s="147"/>
      <c r="BR345" s="147"/>
      <c r="BS345" s="147"/>
      <c r="BT345" s="147"/>
      <c r="BU345" s="147"/>
      <c r="BV345" s="147"/>
      <c r="BW345" s="147"/>
      <c r="BX345" s="147"/>
      <c r="BY345" s="147"/>
      <c r="BZ345" s="147"/>
      <c r="CA345" s="147"/>
      <c r="CB345" s="147"/>
      <c r="CC345" s="147"/>
      <c r="CD345" s="147"/>
      <c r="CE345" s="147"/>
      <c r="CF345" s="147"/>
      <c r="CG345" s="147"/>
      <c r="CH345" s="147"/>
      <c r="CI345" s="147"/>
      <c r="CJ345" s="147"/>
      <c r="CL345" s="907" t="s">
        <v>153</v>
      </c>
      <c r="CM345" s="908"/>
      <c r="CN345" s="216">
        <f>+S56</f>
        <v>0</v>
      </c>
      <c r="CO345" s="160">
        <f>LEN(CN345)</f>
        <v>1</v>
      </c>
      <c r="CP345" s="9"/>
      <c r="CQ345" s="9"/>
      <c r="CR345" s="9"/>
      <c r="CS345" s="2"/>
      <c r="CT345" s="2"/>
      <c r="CU345" s="2"/>
      <c r="CV345" s="9"/>
      <c r="CX345" s="2"/>
    </row>
    <row r="346" spans="2:106" ht="15.75" x14ac:dyDescent="0.25">
      <c r="B346" s="147"/>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c r="AA346" s="147"/>
      <c r="AB346" s="147"/>
      <c r="AC346" s="147"/>
      <c r="AD346" s="147"/>
      <c r="AE346" s="147"/>
      <c r="AF346" s="147"/>
      <c r="AG346" s="534"/>
      <c r="AH346" s="147"/>
      <c r="AI346" s="147"/>
      <c r="AJ346" s="147"/>
      <c r="AK346" s="147"/>
      <c r="AL346" s="147"/>
      <c r="AM346" s="147"/>
      <c r="AN346" s="147"/>
      <c r="AO346" s="147"/>
      <c r="AP346" s="147"/>
      <c r="AQ346" s="534"/>
      <c r="AR346" s="534"/>
      <c r="AS346" s="534"/>
      <c r="AT346" s="534"/>
      <c r="AU346" s="534"/>
      <c r="AV346" s="534"/>
      <c r="AW346" s="534"/>
      <c r="AX346" s="534"/>
      <c r="AZ346" s="147"/>
      <c r="BA346" s="147"/>
      <c r="BB346" s="147"/>
      <c r="BC346" s="147"/>
      <c r="BD346" s="147"/>
      <c r="BE346" s="147"/>
      <c r="BF346" s="147"/>
      <c r="BG346" s="147"/>
      <c r="BH346" s="147"/>
      <c r="BI346" s="147"/>
      <c r="BJ346" s="147"/>
      <c r="BK346" s="147"/>
      <c r="BL346" s="147"/>
      <c r="BM346" s="147"/>
      <c r="BN346" s="147"/>
      <c r="BO346" s="147"/>
      <c r="BP346" s="147"/>
      <c r="BQ346" s="147"/>
      <c r="BR346" s="147"/>
      <c r="BS346" s="147"/>
      <c r="BT346" s="147"/>
      <c r="BU346" s="147"/>
      <c r="BV346" s="147"/>
      <c r="BW346" s="147"/>
      <c r="BX346" s="147"/>
      <c r="BY346" s="147"/>
      <c r="BZ346" s="147"/>
      <c r="CA346" s="147"/>
      <c r="CB346" s="147"/>
      <c r="CC346" s="147"/>
      <c r="CD346" s="147"/>
      <c r="CE346" s="147"/>
      <c r="CF346" s="147"/>
      <c r="CG346" s="147"/>
      <c r="CH346" s="147"/>
      <c r="CI346" s="147"/>
      <c r="CJ346" s="147"/>
      <c r="CL346" s="1115" t="s">
        <v>158</v>
      </c>
      <c r="CM346" s="1116"/>
      <c r="CN346" s="217"/>
      <c r="CO346" s="218"/>
      <c r="CP346" s="9"/>
      <c r="CQ346" s="9"/>
      <c r="CR346" s="9"/>
      <c r="CS346" s="2"/>
      <c r="CT346" s="2"/>
      <c r="CU346" s="2"/>
      <c r="CV346" s="9"/>
      <c r="CX346" s="2"/>
    </row>
    <row r="347" spans="2:106" ht="15.75" x14ac:dyDescent="0.25">
      <c r="B347" s="147"/>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c r="AA347" s="147"/>
      <c r="AB347" s="147"/>
      <c r="AC347" s="147"/>
      <c r="AD347" s="147"/>
      <c r="AE347" s="147"/>
      <c r="AF347" s="147"/>
      <c r="AG347" s="534"/>
      <c r="AH347" s="147"/>
      <c r="AI347" s="147"/>
      <c r="AJ347" s="147"/>
      <c r="AK347" s="147"/>
      <c r="AL347" s="147"/>
      <c r="AM347" s="147"/>
      <c r="AN347" s="147"/>
      <c r="AO347" s="147"/>
      <c r="AP347" s="147"/>
      <c r="AQ347" s="534"/>
      <c r="AR347" s="534"/>
      <c r="AS347" s="534"/>
      <c r="AT347" s="534"/>
      <c r="AU347" s="534"/>
      <c r="AV347" s="534"/>
      <c r="AW347" s="534"/>
      <c r="AX347" s="534"/>
      <c r="AZ347" s="147"/>
      <c r="BA347" s="147"/>
      <c r="BB347" s="147"/>
      <c r="BC347" s="147"/>
      <c r="BD347" s="147"/>
      <c r="BE347" s="147"/>
      <c r="BF347" s="147"/>
      <c r="BG347" s="147"/>
      <c r="BH347" s="147"/>
      <c r="BI347" s="147"/>
      <c r="BJ347" s="147"/>
      <c r="BK347" s="147"/>
      <c r="BL347" s="147"/>
      <c r="BM347" s="147"/>
      <c r="BN347" s="147"/>
      <c r="BO347" s="147"/>
      <c r="BP347" s="147"/>
      <c r="BQ347" s="147"/>
      <c r="BR347" s="147"/>
      <c r="BS347" s="147"/>
      <c r="BT347" s="147"/>
      <c r="BU347" s="147"/>
      <c r="BV347" s="147"/>
      <c r="BW347" s="147"/>
      <c r="BX347" s="147"/>
      <c r="BY347" s="147"/>
      <c r="BZ347" s="147"/>
      <c r="CA347" s="147"/>
      <c r="CB347" s="147"/>
      <c r="CC347" s="147"/>
      <c r="CD347" s="147"/>
      <c r="CE347" s="147"/>
      <c r="CF347" s="147"/>
      <c r="CG347" s="147"/>
      <c r="CH347" s="147"/>
      <c r="CI347" s="147"/>
      <c r="CJ347" s="147"/>
      <c r="CL347" s="169" t="s">
        <v>155</v>
      </c>
      <c r="CM347" s="170"/>
      <c r="CN347" s="166">
        <f>+S60</f>
        <v>0</v>
      </c>
      <c r="CO347" s="169">
        <f>+LEN(CN347)</f>
        <v>1</v>
      </c>
      <c r="CP347" s="169">
        <f>+CN347</f>
        <v>0</v>
      </c>
      <c r="CQ347" s="9"/>
      <c r="CR347" s="9"/>
      <c r="CS347" s="2"/>
      <c r="CT347" s="2"/>
      <c r="CU347" s="2"/>
      <c r="CV347" s="2"/>
      <c r="CW347" s="2"/>
      <c r="CX347" s="2"/>
    </row>
    <row r="348" spans="2:106" ht="15.75" x14ac:dyDescent="0.25">
      <c r="B348" s="147"/>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534"/>
      <c r="AH348" s="147"/>
      <c r="AI348" s="147"/>
      <c r="AJ348" s="147"/>
      <c r="AK348" s="147"/>
      <c r="AL348" s="147"/>
      <c r="AM348" s="147"/>
      <c r="AN348" s="147"/>
      <c r="AO348" s="147"/>
      <c r="AP348" s="147"/>
      <c r="AQ348" s="534"/>
      <c r="AR348" s="534"/>
      <c r="AS348" s="534"/>
      <c r="AT348" s="534"/>
      <c r="AU348" s="534"/>
      <c r="AV348" s="534"/>
      <c r="AW348" s="534"/>
      <c r="AX348" s="534"/>
      <c r="AZ348" s="147"/>
      <c r="BA348" s="147"/>
      <c r="BB348" s="147"/>
      <c r="BC348" s="147"/>
      <c r="BD348" s="147"/>
      <c r="BE348" s="147"/>
      <c r="BF348" s="147"/>
      <c r="BG348" s="147"/>
      <c r="BH348" s="147"/>
      <c r="BI348" s="147"/>
      <c r="BJ348" s="147"/>
      <c r="BK348" s="147"/>
      <c r="BL348" s="147"/>
      <c r="BM348" s="147"/>
      <c r="BN348" s="147"/>
      <c r="BO348" s="147"/>
      <c r="BP348" s="147"/>
      <c r="BQ348" s="147"/>
      <c r="BR348" s="147"/>
      <c r="BS348" s="147"/>
      <c r="BT348" s="147"/>
      <c r="BU348" s="147"/>
      <c r="BV348" s="147"/>
      <c r="BW348" s="147"/>
      <c r="BX348" s="147"/>
      <c r="BY348" s="147"/>
      <c r="BZ348" s="147"/>
      <c r="CA348" s="147"/>
      <c r="CB348" s="147"/>
      <c r="CC348" s="147"/>
      <c r="CD348" s="147"/>
      <c r="CE348" s="147"/>
      <c r="CF348" s="147"/>
      <c r="CG348" s="147"/>
      <c r="CH348" s="147"/>
      <c r="CI348" s="147"/>
      <c r="CJ348" s="147"/>
      <c r="CL348" s="169" t="s">
        <v>192</v>
      </c>
      <c r="CM348" s="170"/>
      <c r="CN348" s="219"/>
      <c r="CO348" s="158" t="str">
        <f>IF(LEN(CN347)&lt;5,CP348,IF(CO349=2,CP349,IF(CP347&gt;=36526,1,0)))</f>
        <v>יש למלא ב"פרטי החשבון" את "שירותים שבוצעו מתאריך:"</v>
      </c>
      <c r="CP348" s="252" t="s">
        <v>200</v>
      </c>
      <c r="CQ348" s="9"/>
      <c r="CR348" s="9"/>
      <c r="CS348" s="2"/>
      <c r="CT348" s="2"/>
      <c r="CU348" s="2"/>
      <c r="CV348" s="2"/>
      <c r="CW348" s="2"/>
      <c r="CX348" s="2"/>
    </row>
    <row r="349" spans="2:106" ht="15.75" x14ac:dyDescent="0.25">
      <c r="B349" s="147"/>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c r="AA349" s="147"/>
      <c r="AB349" s="147"/>
      <c r="AC349" s="147"/>
      <c r="AD349" s="147"/>
      <c r="AE349" s="147"/>
      <c r="AF349" s="147"/>
      <c r="AG349" s="534"/>
      <c r="AH349" s="147"/>
      <c r="AI349" s="147"/>
      <c r="AJ349" s="147"/>
      <c r="AK349" s="147"/>
      <c r="AL349" s="147"/>
      <c r="AM349" s="147"/>
      <c r="AN349" s="147"/>
      <c r="AO349" s="147"/>
      <c r="AP349" s="147"/>
      <c r="AQ349" s="534"/>
      <c r="AR349" s="534"/>
      <c r="AS349" s="534"/>
      <c r="AT349" s="534"/>
      <c r="AU349" s="534"/>
      <c r="AV349" s="534"/>
      <c r="AW349" s="534"/>
      <c r="AX349" s="534"/>
      <c r="AZ349" s="147"/>
      <c r="BA349" s="147"/>
      <c r="BB349" s="147"/>
      <c r="BC349" s="147"/>
      <c r="BD349" s="147"/>
      <c r="BE349" s="147"/>
      <c r="BF349" s="147"/>
      <c r="BG349" s="147"/>
      <c r="BH349" s="147"/>
      <c r="BI349" s="147"/>
      <c r="BJ349" s="147"/>
      <c r="BK349" s="147"/>
      <c r="BL349" s="147"/>
      <c r="BM349" s="147"/>
      <c r="BN349" s="147"/>
      <c r="BO349" s="147"/>
      <c r="BP349" s="147"/>
      <c r="BQ349" s="147"/>
      <c r="BR349" s="147"/>
      <c r="BS349" s="147"/>
      <c r="BT349" s="147"/>
      <c r="BU349" s="147"/>
      <c r="BV349" s="147"/>
      <c r="BW349" s="147"/>
      <c r="BX349" s="147"/>
      <c r="BY349" s="147"/>
      <c r="BZ349" s="147"/>
      <c r="CA349" s="147"/>
      <c r="CB349" s="147"/>
      <c r="CC349" s="147"/>
      <c r="CD349" s="147"/>
      <c r="CE349" s="147"/>
      <c r="CF349" s="147"/>
      <c r="CG349" s="147"/>
      <c r="CH349" s="147"/>
      <c r="CI349" s="147"/>
      <c r="CJ349" s="147"/>
      <c r="CL349" s="169" t="s">
        <v>191</v>
      </c>
      <c r="CM349" s="170"/>
      <c r="CN349" s="219"/>
      <c r="CO349" s="169">
        <f>TYPE(CN347)</f>
        <v>1</v>
      </c>
      <c r="CP349" s="252" t="s">
        <v>198</v>
      </c>
      <c r="CQ349" s="9"/>
      <c r="CR349" s="9"/>
      <c r="CS349" s="2"/>
      <c r="CT349" s="2"/>
      <c r="CU349" s="2"/>
      <c r="CV349" s="2"/>
      <c r="CW349" s="2"/>
      <c r="CX349" s="2"/>
    </row>
    <row r="350" spans="2:106" ht="15.75" x14ac:dyDescent="0.25">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c r="AC350" s="147"/>
      <c r="AD350" s="147"/>
      <c r="AE350" s="147"/>
      <c r="AF350" s="147"/>
      <c r="AG350" s="534"/>
      <c r="AH350" s="147"/>
      <c r="AI350" s="147"/>
      <c r="AJ350" s="147"/>
      <c r="AK350" s="147"/>
      <c r="AL350" s="147"/>
      <c r="AM350" s="147"/>
      <c r="AN350" s="147"/>
      <c r="AO350" s="147"/>
      <c r="AP350" s="147"/>
      <c r="AQ350" s="534"/>
      <c r="AR350" s="534"/>
      <c r="AS350" s="534"/>
      <c r="AT350" s="534"/>
      <c r="AU350" s="534"/>
      <c r="AV350" s="534"/>
      <c r="AW350" s="534"/>
      <c r="AX350" s="534"/>
      <c r="AZ350" s="147"/>
      <c r="BA350" s="147"/>
      <c r="BB350" s="147"/>
      <c r="BC350" s="147"/>
      <c r="BD350" s="147"/>
      <c r="BE350" s="147"/>
      <c r="BF350" s="147"/>
      <c r="BG350" s="147"/>
      <c r="BH350" s="147"/>
      <c r="BI350" s="147"/>
      <c r="BJ350" s="147"/>
      <c r="BK350" s="147"/>
      <c r="BL350" s="147"/>
      <c r="BM350" s="147"/>
      <c r="BN350" s="147"/>
      <c r="BO350" s="147"/>
      <c r="BP350" s="147"/>
      <c r="BQ350" s="147"/>
      <c r="BR350" s="147"/>
      <c r="BS350" s="147"/>
      <c r="BT350" s="147"/>
      <c r="BU350" s="147"/>
      <c r="BV350" s="147"/>
      <c r="BW350" s="147"/>
      <c r="BX350" s="147"/>
      <c r="BY350" s="147"/>
      <c r="BZ350" s="147"/>
      <c r="CA350" s="147"/>
      <c r="CB350" s="147"/>
      <c r="CC350" s="147"/>
      <c r="CD350" s="147"/>
      <c r="CE350" s="147"/>
      <c r="CF350" s="147"/>
      <c r="CG350" s="147"/>
      <c r="CH350" s="147"/>
      <c r="CI350" s="147"/>
      <c r="CJ350" s="147"/>
      <c r="CL350" s="246" t="s">
        <v>193</v>
      </c>
      <c r="CM350" s="170"/>
      <c r="CN350" s="219"/>
      <c r="CO350" s="169"/>
      <c r="CP350" s="169"/>
      <c r="CQ350" s="9"/>
      <c r="CR350" s="9"/>
      <c r="CS350" s="2"/>
      <c r="CT350" s="2"/>
      <c r="CU350" s="2"/>
      <c r="CV350" s="2"/>
      <c r="CW350" s="2"/>
      <c r="CX350" s="2"/>
    </row>
    <row r="351" spans="2:106" ht="15.75" x14ac:dyDescent="0.25">
      <c r="B351" s="147"/>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c r="AA351" s="147"/>
      <c r="AB351" s="147"/>
      <c r="AC351" s="147"/>
      <c r="AD351" s="147"/>
      <c r="AE351" s="147"/>
      <c r="AF351" s="147"/>
      <c r="AG351" s="534"/>
      <c r="AH351" s="147"/>
      <c r="AI351" s="147"/>
      <c r="AJ351" s="147"/>
      <c r="AK351" s="147"/>
      <c r="AL351" s="147"/>
      <c r="AM351" s="147"/>
      <c r="AN351" s="147"/>
      <c r="AO351" s="147"/>
      <c r="AP351" s="147"/>
      <c r="AQ351" s="534"/>
      <c r="AR351" s="534"/>
      <c r="AS351" s="534"/>
      <c r="AT351" s="534"/>
      <c r="AU351" s="534"/>
      <c r="AV351" s="534"/>
      <c r="AW351" s="534"/>
      <c r="AX351" s="534"/>
      <c r="AZ351" s="147"/>
      <c r="BA351" s="147"/>
      <c r="BB351" s="147"/>
      <c r="BC351" s="147"/>
      <c r="BD351" s="147"/>
      <c r="BE351" s="147"/>
      <c r="BF351" s="147"/>
      <c r="BG351" s="147"/>
      <c r="BH351" s="147"/>
      <c r="BI351" s="147"/>
      <c r="BJ351" s="147"/>
      <c r="BK351" s="147"/>
      <c r="BL351" s="147"/>
      <c r="BM351" s="147"/>
      <c r="BN351" s="147"/>
      <c r="BO351" s="147"/>
      <c r="BP351" s="147"/>
      <c r="BQ351" s="147"/>
      <c r="BR351" s="147"/>
      <c r="BS351" s="147"/>
      <c r="BT351" s="147"/>
      <c r="BU351" s="147"/>
      <c r="BV351" s="147"/>
      <c r="BW351" s="147"/>
      <c r="BX351" s="147"/>
      <c r="BY351" s="147"/>
      <c r="BZ351" s="147"/>
      <c r="CA351" s="147"/>
      <c r="CB351" s="147"/>
      <c r="CC351" s="147"/>
      <c r="CD351" s="147"/>
      <c r="CE351" s="147"/>
      <c r="CF351" s="147"/>
      <c r="CG351" s="147"/>
      <c r="CH351" s="147"/>
      <c r="CI351" s="147"/>
      <c r="CJ351" s="147"/>
      <c r="CL351" s="169" t="s">
        <v>156</v>
      </c>
      <c r="CM351" s="170"/>
      <c r="CN351" s="166">
        <f>+AF60</f>
        <v>0</v>
      </c>
      <c r="CO351" s="169">
        <f>+LEN(CN351)</f>
        <v>1</v>
      </c>
      <c r="CP351" s="169">
        <f>+CN351</f>
        <v>0</v>
      </c>
      <c r="CQ351" s="9"/>
      <c r="CR351" s="9"/>
      <c r="CS351" s="2"/>
      <c r="CT351" s="2"/>
      <c r="CU351" s="2"/>
      <c r="CV351" s="2"/>
      <c r="CW351" s="2"/>
      <c r="CX351" s="2"/>
    </row>
    <row r="352" spans="2:106" ht="15.75" x14ac:dyDescent="0.25">
      <c r="B352" s="147"/>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c r="AA352" s="147"/>
      <c r="AB352" s="147"/>
      <c r="AC352" s="147"/>
      <c r="AD352" s="147"/>
      <c r="AE352" s="147"/>
      <c r="AF352" s="147"/>
      <c r="AG352" s="534"/>
      <c r="AH352" s="147"/>
      <c r="AI352" s="147"/>
      <c r="AJ352" s="147"/>
      <c r="AK352" s="147"/>
      <c r="AL352" s="147"/>
      <c r="AM352" s="147"/>
      <c r="AN352" s="147"/>
      <c r="AO352" s="147"/>
      <c r="AP352" s="147"/>
      <c r="AQ352" s="534"/>
      <c r="AR352" s="534"/>
      <c r="AS352" s="534"/>
      <c r="AT352" s="534"/>
      <c r="AU352" s="534"/>
      <c r="AV352" s="534"/>
      <c r="AW352" s="534"/>
      <c r="AX352" s="534"/>
      <c r="AZ352" s="147"/>
      <c r="BA352" s="147"/>
      <c r="BB352" s="147"/>
      <c r="BC352" s="147"/>
      <c r="BD352" s="147"/>
      <c r="BE352" s="147"/>
      <c r="BF352" s="147"/>
      <c r="BG352" s="147"/>
      <c r="BH352" s="147"/>
      <c r="BI352" s="147"/>
      <c r="BJ352" s="147"/>
      <c r="BK352" s="147"/>
      <c r="BL352" s="147"/>
      <c r="BM352" s="147"/>
      <c r="BN352" s="147"/>
      <c r="BO352" s="147"/>
      <c r="BP352" s="147"/>
      <c r="BQ352" s="147"/>
      <c r="BR352" s="147"/>
      <c r="BS352" s="147"/>
      <c r="BT352" s="147"/>
      <c r="BU352" s="147"/>
      <c r="BV352" s="147"/>
      <c r="BW352" s="147"/>
      <c r="BX352" s="147"/>
      <c r="BY352" s="147"/>
      <c r="BZ352" s="147"/>
      <c r="CA352" s="147"/>
      <c r="CB352" s="147"/>
      <c r="CC352" s="147"/>
      <c r="CD352" s="147"/>
      <c r="CE352" s="147"/>
      <c r="CF352" s="147"/>
      <c r="CG352" s="147"/>
      <c r="CH352" s="147"/>
      <c r="CI352" s="147"/>
      <c r="CJ352" s="147"/>
      <c r="CL352" s="169" t="s">
        <v>157</v>
      </c>
      <c r="CM352" s="170"/>
      <c r="CN352" s="219"/>
      <c r="CO352" s="247" t="str">
        <f>IF(LEN(CN351)&lt;5,CP352,IF(CO354=2,CP349,IF(CP347&gt;CP351,CP354,IF(CP351&gt;=36526,1,0))))</f>
        <v>יש למלא ב"פרטי החשבון" את "שירותים שבוצעו - עד תאריך:"</v>
      </c>
      <c r="CP352" s="252" t="s">
        <v>199</v>
      </c>
      <c r="CQ352" s="9"/>
      <c r="CR352" s="9"/>
      <c r="CS352" s="2"/>
      <c r="CT352" s="2"/>
      <c r="CU352" s="2"/>
      <c r="CV352" s="2"/>
      <c r="CW352" s="2"/>
      <c r="CX352" s="2"/>
    </row>
    <row r="353" spans="2:102" ht="15.75" x14ac:dyDescent="0.25">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c r="AA353" s="147"/>
      <c r="AB353" s="147"/>
      <c r="AC353" s="147"/>
      <c r="AD353" s="147"/>
      <c r="AE353" s="147"/>
      <c r="AF353" s="147"/>
      <c r="AG353" s="534"/>
      <c r="AH353" s="147"/>
      <c r="AI353" s="147"/>
      <c r="AJ353" s="147"/>
      <c r="AK353" s="147"/>
      <c r="AL353" s="147"/>
      <c r="AM353" s="147"/>
      <c r="AN353" s="147"/>
      <c r="AO353" s="147"/>
      <c r="AP353" s="147"/>
      <c r="AQ353" s="534"/>
      <c r="AR353" s="534"/>
      <c r="AS353" s="534"/>
      <c r="AT353" s="534"/>
      <c r="AU353" s="534"/>
      <c r="AV353" s="534"/>
      <c r="AW353" s="534"/>
      <c r="AX353" s="534"/>
      <c r="AZ353" s="147"/>
      <c r="BA353" s="147"/>
      <c r="BB353" s="147"/>
      <c r="BC353" s="147"/>
      <c r="BD353" s="147"/>
      <c r="BE353" s="147"/>
      <c r="BF353" s="147"/>
      <c r="BG353" s="147"/>
      <c r="BH353" s="147"/>
      <c r="BI353" s="147"/>
      <c r="BJ353" s="147"/>
      <c r="BK353" s="147"/>
      <c r="BL353" s="147"/>
      <c r="BM353" s="147"/>
      <c r="BN353" s="147"/>
      <c r="BO353" s="147"/>
      <c r="BP353" s="147"/>
      <c r="BQ353" s="147"/>
      <c r="BR353" s="147"/>
      <c r="BS353" s="147"/>
      <c r="BT353" s="147"/>
      <c r="BU353" s="147"/>
      <c r="BV353" s="147"/>
      <c r="BW353" s="147"/>
      <c r="BX353" s="147"/>
      <c r="BY353" s="147"/>
      <c r="BZ353" s="147"/>
      <c r="CA353" s="147"/>
      <c r="CB353" s="147"/>
      <c r="CC353" s="147"/>
      <c r="CD353" s="147"/>
      <c r="CE353" s="147"/>
      <c r="CF353" s="147"/>
      <c r="CG353" s="147"/>
      <c r="CH353" s="147"/>
      <c r="CI353" s="147"/>
      <c r="CJ353" s="147"/>
      <c r="CL353" s="33" t="s">
        <v>154</v>
      </c>
      <c r="CM353" s="9"/>
      <c r="CN353" s="9"/>
      <c r="CO353" s="169">
        <f>IF(CO345&gt;1,1,0)</f>
        <v>0</v>
      </c>
      <c r="CP353" s="205" t="s">
        <v>173</v>
      </c>
      <c r="CQ353" s="9"/>
      <c r="CR353" s="9"/>
      <c r="CS353" s="2"/>
      <c r="CT353" s="2"/>
      <c r="CU353" s="2"/>
      <c r="CV353" s="2"/>
      <c r="CW353" s="2"/>
      <c r="CX353" s="2"/>
    </row>
    <row r="354" spans="2:102" ht="15.75" x14ac:dyDescent="0.25">
      <c r="B354" s="147"/>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c r="AA354" s="147"/>
      <c r="AB354" s="147"/>
      <c r="AC354" s="147"/>
      <c r="AD354" s="147"/>
      <c r="AE354" s="147"/>
      <c r="AF354" s="147"/>
      <c r="AG354" s="534"/>
      <c r="AH354" s="147"/>
      <c r="AI354" s="147"/>
      <c r="AJ354" s="147"/>
      <c r="AK354" s="147"/>
      <c r="AL354" s="147"/>
      <c r="AM354" s="147"/>
      <c r="AN354" s="147"/>
      <c r="AO354" s="147"/>
      <c r="AP354" s="147"/>
      <c r="AQ354" s="534"/>
      <c r="AR354" s="534"/>
      <c r="AS354" s="534"/>
      <c r="AT354" s="534"/>
      <c r="AU354" s="534"/>
      <c r="AV354" s="534"/>
      <c r="AW354" s="534"/>
      <c r="AX354" s="534"/>
      <c r="AZ354" s="147"/>
      <c r="BA354" s="147"/>
      <c r="BB354" s="147"/>
      <c r="BC354" s="147"/>
      <c r="BD354" s="147"/>
      <c r="BE354" s="147"/>
      <c r="BF354" s="147"/>
      <c r="BG354" s="147"/>
      <c r="BH354" s="147"/>
      <c r="BI354" s="147"/>
      <c r="BJ354" s="147"/>
      <c r="BK354" s="147"/>
      <c r="BL354" s="147"/>
      <c r="BM354" s="147"/>
      <c r="BN354" s="147"/>
      <c r="BO354" s="147"/>
      <c r="BP354" s="147"/>
      <c r="BQ354" s="147"/>
      <c r="BR354" s="147"/>
      <c r="BS354" s="147"/>
      <c r="BT354" s="147"/>
      <c r="BU354" s="147"/>
      <c r="BV354" s="147"/>
      <c r="BW354" s="147"/>
      <c r="BX354" s="147"/>
      <c r="BY354" s="147"/>
      <c r="BZ354" s="147"/>
      <c r="CA354" s="147"/>
      <c r="CB354" s="147"/>
      <c r="CC354" s="147"/>
      <c r="CD354" s="147"/>
      <c r="CE354" s="147"/>
      <c r="CF354" s="147"/>
      <c r="CG354" s="147"/>
      <c r="CH354" s="147"/>
      <c r="CI354" s="147"/>
      <c r="CJ354" s="147"/>
      <c r="CN354" s="220"/>
      <c r="CO354" s="169">
        <f>TYPE(CN351)</f>
        <v>1</v>
      </c>
      <c r="CP354" s="256" t="s">
        <v>194</v>
      </c>
      <c r="CQ354" s="9"/>
      <c r="CR354" s="9"/>
      <c r="CS354" s="2"/>
      <c r="CT354" s="2"/>
      <c r="CU354" s="2"/>
      <c r="CV354" s="2"/>
      <c r="CW354" s="2"/>
      <c r="CX354" s="2"/>
    </row>
    <row r="355" spans="2:102" ht="15.75" x14ac:dyDescent="0.25">
      <c r="B355" s="147"/>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c r="AA355" s="147"/>
      <c r="AB355" s="147"/>
      <c r="AC355" s="147"/>
      <c r="AD355" s="147"/>
      <c r="AE355" s="147"/>
      <c r="AF355" s="147"/>
      <c r="AG355" s="534"/>
      <c r="AH355" s="147"/>
      <c r="AI355" s="147"/>
      <c r="AJ355" s="147"/>
      <c r="AK355" s="147"/>
      <c r="AL355" s="147"/>
      <c r="AM355" s="147"/>
      <c r="AN355" s="147"/>
      <c r="AO355" s="147"/>
      <c r="AP355" s="147"/>
      <c r="AQ355" s="534"/>
      <c r="AR355" s="534"/>
      <c r="AS355" s="534"/>
      <c r="AT355" s="534"/>
      <c r="AU355" s="534"/>
      <c r="AV355" s="534"/>
      <c r="AW355" s="534"/>
      <c r="AX355" s="534"/>
      <c r="AZ355" s="147"/>
      <c r="BA355" s="147"/>
      <c r="BB355" s="147"/>
      <c r="BC355" s="147"/>
      <c r="BD355" s="147"/>
      <c r="BE355" s="147"/>
      <c r="BF355" s="147"/>
      <c r="BG355" s="147"/>
      <c r="BH355" s="147"/>
      <c r="BI355" s="147"/>
      <c r="BJ355" s="147"/>
      <c r="BK355" s="147"/>
      <c r="BL355" s="147"/>
      <c r="BM355" s="147"/>
      <c r="BN355" s="147"/>
      <c r="BO355" s="147"/>
      <c r="BP355" s="147"/>
      <c r="BQ355" s="147"/>
      <c r="BR355" s="147"/>
      <c r="BS355" s="147"/>
      <c r="BT355" s="147"/>
      <c r="BU355" s="147"/>
      <c r="BV355" s="147"/>
      <c r="BW355" s="147"/>
      <c r="BX355" s="147"/>
      <c r="BY355" s="147"/>
      <c r="BZ355" s="147"/>
      <c r="CA355" s="147"/>
      <c r="CB355" s="147"/>
      <c r="CC355" s="147"/>
      <c r="CD355" s="147"/>
      <c r="CE355" s="147"/>
      <c r="CF355" s="147"/>
      <c r="CG355" s="147"/>
      <c r="CH355" s="147"/>
      <c r="CI355" s="147"/>
      <c r="CJ355" s="147"/>
      <c r="CN355" s="220"/>
      <c r="CO355" s="248" t="str">
        <f>IF(CO301=1,IF(CO335=0,CP336,IF(CO353=1,IF(CO348&lt;&gt;1,CO348,IF(CO352&lt;&gt;1,CO352,IF(CO343=1,CP343,CP353))),"")),"")</f>
        <v/>
      </c>
      <c r="CQ355" s="9"/>
      <c r="CR355" s="9"/>
      <c r="CS355" s="2"/>
      <c r="CT355" s="2"/>
      <c r="CU355" s="2"/>
      <c r="CV355" s="2"/>
      <c r="CW355" s="2"/>
      <c r="CX355" s="2"/>
    </row>
    <row r="356" spans="2:102" ht="15" x14ac:dyDescent="0.2">
      <c r="B356" s="147"/>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c r="AA356" s="147"/>
      <c r="AB356" s="147"/>
      <c r="AC356" s="147"/>
      <c r="AD356" s="147"/>
      <c r="AE356" s="147"/>
      <c r="AF356" s="147"/>
      <c r="AG356" s="534"/>
      <c r="AH356" s="147"/>
      <c r="AI356" s="147"/>
      <c r="AJ356" s="147"/>
      <c r="AK356" s="147"/>
      <c r="AL356" s="147"/>
      <c r="AM356" s="147"/>
      <c r="AN356" s="147"/>
      <c r="AO356" s="147"/>
      <c r="AP356" s="147"/>
      <c r="AQ356" s="534"/>
      <c r="AR356" s="534"/>
      <c r="AS356" s="534"/>
      <c r="AT356" s="534"/>
      <c r="AU356" s="534"/>
      <c r="AV356" s="534"/>
      <c r="AW356" s="534"/>
      <c r="AX356" s="534"/>
      <c r="AZ356" s="147"/>
      <c r="BA356" s="147"/>
      <c r="BB356" s="147"/>
      <c r="BC356" s="147"/>
      <c r="BD356" s="147"/>
      <c r="BE356" s="147"/>
      <c r="BF356" s="147"/>
      <c r="BG356" s="147"/>
      <c r="BH356" s="147"/>
      <c r="BI356" s="147"/>
      <c r="BJ356" s="147"/>
      <c r="BK356" s="147"/>
      <c r="BL356" s="147"/>
      <c r="BM356" s="147"/>
      <c r="BN356" s="147"/>
      <c r="BO356" s="147"/>
      <c r="BP356" s="147"/>
      <c r="BQ356" s="147"/>
      <c r="BR356" s="147"/>
      <c r="BS356" s="147"/>
      <c r="BT356" s="147"/>
      <c r="BU356" s="147"/>
      <c r="BV356" s="147"/>
      <c r="BW356" s="147"/>
      <c r="BX356" s="147"/>
      <c r="BY356" s="147"/>
      <c r="BZ356" s="147"/>
      <c r="CA356" s="147"/>
      <c r="CB356" s="147"/>
      <c r="CC356" s="147"/>
      <c r="CD356" s="147"/>
      <c r="CE356" s="147"/>
      <c r="CF356" s="147"/>
      <c r="CG356" s="147"/>
      <c r="CH356" s="147"/>
      <c r="CI356" s="147"/>
      <c r="CJ356" s="147"/>
      <c r="CM356" s="9"/>
      <c r="CN356" s="249"/>
      <c r="CO356" s="9"/>
      <c r="CQ356" s="181"/>
      <c r="CR356" s="9"/>
      <c r="CS356" s="2"/>
      <c r="CT356" s="2"/>
      <c r="CU356" s="2"/>
      <c r="CV356" s="2"/>
      <c r="CW356" s="2"/>
      <c r="CX356" s="2"/>
    </row>
    <row r="357" spans="2:102" ht="15.75" x14ac:dyDescent="0.25">
      <c r="B357" s="147"/>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c r="AA357" s="147"/>
      <c r="AB357" s="147"/>
      <c r="AC357" s="147"/>
      <c r="AD357" s="147"/>
      <c r="AE357" s="147"/>
      <c r="AF357" s="147"/>
      <c r="AG357" s="534"/>
      <c r="AH357" s="147"/>
      <c r="AI357" s="147"/>
      <c r="AJ357" s="147"/>
      <c r="AK357" s="147"/>
      <c r="AL357" s="147"/>
      <c r="AM357" s="147"/>
      <c r="AN357" s="147"/>
      <c r="AO357" s="147"/>
      <c r="AP357" s="147"/>
      <c r="AQ357" s="534"/>
      <c r="AR357" s="534"/>
      <c r="AS357" s="534"/>
      <c r="AT357" s="534"/>
      <c r="AU357" s="534"/>
      <c r="AV357" s="534"/>
      <c r="AW357" s="534"/>
      <c r="AX357" s="534"/>
      <c r="AZ357" s="147"/>
      <c r="BA357" s="147"/>
      <c r="BB357" s="147"/>
      <c r="BC357" s="147"/>
      <c r="BD357" s="147"/>
      <c r="BE357" s="147"/>
      <c r="BF357" s="147"/>
      <c r="BG357" s="147"/>
      <c r="BH357" s="147"/>
      <c r="BI357" s="147"/>
      <c r="BJ357" s="147"/>
      <c r="BK357" s="147"/>
      <c r="BL357" s="147"/>
      <c r="BM357" s="147"/>
      <c r="BN357" s="147"/>
      <c r="BO357" s="147"/>
      <c r="BP357" s="147"/>
      <c r="BQ357" s="147"/>
      <c r="BR357" s="147"/>
      <c r="BS357" s="147"/>
      <c r="BT357" s="147"/>
      <c r="BU357" s="147"/>
      <c r="BV357" s="147"/>
      <c r="BW357" s="147"/>
      <c r="BX357" s="147"/>
      <c r="BY357" s="147"/>
      <c r="BZ357" s="147"/>
      <c r="CA357" s="147"/>
      <c r="CB357" s="147"/>
      <c r="CC357" s="147"/>
      <c r="CD357" s="147"/>
      <c r="CE357" s="147"/>
      <c r="CF357" s="147"/>
      <c r="CG357" s="147"/>
      <c r="CH357" s="147"/>
      <c r="CI357" s="147"/>
      <c r="CJ357" s="147"/>
      <c r="CM357" s="251"/>
      <c r="CN357" s="251"/>
      <c r="CQ357" s="9"/>
      <c r="CR357" s="9"/>
      <c r="CS357" s="2"/>
      <c r="CT357" s="2"/>
      <c r="CU357" s="2"/>
      <c r="CV357" s="2"/>
      <c r="CW357" s="2"/>
      <c r="CX357" s="2"/>
    </row>
    <row r="358" spans="2:102" ht="15" x14ac:dyDescent="0.2">
      <c r="B358" s="147"/>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c r="AA358" s="147"/>
      <c r="CM358" s="17"/>
      <c r="CN358" s="17"/>
    </row>
    <row r="359" spans="2:102" ht="15.75" x14ac:dyDescent="0.25">
      <c r="B359" s="147"/>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c r="AA359" s="147"/>
      <c r="AB359" s="147"/>
      <c r="AC359" s="147"/>
      <c r="AD359" s="147"/>
      <c r="AE359" s="147"/>
      <c r="AF359" s="147"/>
      <c r="AG359" s="534"/>
      <c r="AH359" s="147"/>
      <c r="AI359" s="147"/>
      <c r="AJ359" s="147"/>
      <c r="AK359" s="147"/>
      <c r="AL359" s="147"/>
      <c r="AM359" s="147"/>
      <c r="AN359" s="147"/>
      <c r="AO359" s="147"/>
      <c r="AP359" s="147"/>
      <c r="AQ359" s="534"/>
      <c r="AR359" s="534"/>
      <c r="AS359" s="534"/>
      <c r="AT359" s="534"/>
      <c r="AU359" s="534"/>
      <c r="AV359" s="534"/>
      <c r="AW359" s="534"/>
      <c r="AX359" s="534"/>
      <c r="AZ359" s="147"/>
      <c r="BA359" s="147"/>
      <c r="BB359" s="147"/>
      <c r="BC359" s="147"/>
      <c r="BD359" s="147"/>
      <c r="BE359" s="147"/>
      <c r="BF359" s="147"/>
      <c r="BG359" s="147"/>
      <c r="BH359" s="147"/>
      <c r="BI359" s="147"/>
      <c r="BJ359" s="147"/>
      <c r="BK359" s="147"/>
      <c r="BL359" s="147"/>
      <c r="BM359" s="147"/>
      <c r="BN359" s="147"/>
      <c r="BO359" s="147"/>
      <c r="BP359" s="147"/>
      <c r="BQ359" s="147"/>
      <c r="BR359" s="147"/>
      <c r="BS359" s="147"/>
      <c r="BT359" s="147"/>
      <c r="BU359" s="147"/>
      <c r="BV359" s="147"/>
      <c r="BW359" s="147"/>
      <c r="BX359" s="147"/>
      <c r="BY359" s="147"/>
      <c r="BZ359" s="147"/>
      <c r="CA359" s="147"/>
      <c r="CB359" s="147"/>
      <c r="CC359" s="147"/>
      <c r="CD359" s="147"/>
      <c r="CE359" s="147"/>
      <c r="CF359" s="147"/>
      <c r="CG359" s="147"/>
      <c r="CH359" s="147"/>
      <c r="CI359" s="147"/>
      <c r="CJ359" s="147"/>
      <c r="CM359" s="250"/>
      <c r="CN359" s="250"/>
      <c r="CO359" s="9"/>
      <c r="CP359" s="33" t="s">
        <v>92</v>
      </c>
      <c r="CQ359" s="9"/>
      <c r="CR359" s="9"/>
      <c r="CS359" s="2"/>
      <c r="CT359" s="2"/>
      <c r="CU359" s="2"/>
      <c r="CV359" s="2"/>
      <c r="CW359" s="2"/>
      <c r="CX359" s="2"/>
    </row>
    <row r="360" spans="2:102" ht="15.75" x14ac:dyDescent="0.25">
      <c r="B360" s="147"/>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c r="AA360" s="147"/>
      <c r="AB360" s="147"/>
      <c r="AC360" s="147"/>
      <c r="AD360" s="147"/>
      <c r="AE360" s="147"/>
      <c r="AF360" s="147"/>
      <c r="AG360" s="534"/>
      <c r="AH360" s="147"/>
      <c r="AI360" s="147"/>
      <c r="AJ360" s="147"/>
      <c r="AK360" s="147"/>
      <c r="AL360" s="147"/>
      <c r="AM360" s="147"/>
      <c r="AN360" s="147"/>
      <c r="AO360" s="147"/>
      <c r="AP360" s="147"/>
      <c r="AQ360" s="534"/>
      <c r="AR360" s="534"/>
      <c r="AS360" s="534"/>
      <c r="AT360" s="534"/>
      <c r="AU360" s="534"/>
      <c r="AV360" s="534"/>
      <c r="AW360" s="534"/>
      <c r="AX360" s="534"/>
      <c r="AZ360" s="147"/>
      <c r="BA360" s="147"/>
      <c r="BB360" s="147"/>
      <c r="BC360" s="147"/>
      <c r="BD360" s="147"/>
      <c r="BE360" s="147"/>
      <c r="BF360" s="147"/>
      <c r="BG360" s="147"/>
      <c r="BH360" s="147"/>
      <c r="BI360" s="147"/>
      <c r="BJ360" s="147"/>
      <c r="BK360" s="147"/>
      <c r="BL360" s="147"/>
      <c r="BM360" s="147"/>
      <c r="BN360" s="147"/>
      <c r="BO360" s="147"/>
      <c r="BP360" s="147"/>
      <c r="BQ360" s="147"/>
      <c r="BR360" s="147"/>
      <c r="BS360" s="147"/>
      <c r="BT360" s="147"/>
      <c r="BU360" s="147"/>
      <c r="BV360" s="147"/>
      <c r="BW360" s="147"/>
      <c r="BX360" s="147"/>
      <c r="BY360" s="147"/>
      <c r="BZ360" s="147"/>
      <c r="CA360" s="147"/>
      <c r="CB360" s="147"/>
      <c r="CC360" s="147"/>
      <c r="CD360" s="147"/>
      <c r="CE360" s="147"/>
      <c r="CF360" s="147"/>
      <c r="CG360" s="147"/>
      <c r="CH360" s="147"/>
      <c r="CI360" s="147"/>
      <c r="CJ360" s="147"/>
      <c r="CL360" s="221" t="s">
        <v>169</v>
      </c>
      <c r="CP360" s="33"/>
      <c r="CQ360" s="9"/>
      <c r="CR360" s="9"/>
      <c r="CS360" s="2"/>
      <c r="CT360" s="2"/>
      <c r="CU360" s="2"/>
      <c r="CV360" s="2"/>
      <c r="CW360" s="2"/>
      <c r="CX360" s="2"/>
    </row>
    <row r="361" spans="2:102" ht="15" x14ac:dyDescent="0.2">
      <c r="B361" s="147"/>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c r="AA361" s="147"/>
      <c r="CL361" s="33"/>
    </row>
    <row r="362" spans="2:102" ht="15" x14ac:dyDescent="0.2">
      <c r="B362" s="204"/>
      <c r="C362" s="204"/>
      <c r="D362" s="204"/>
      <c r="E362" s="204"/>
      <c r="F362" s="204"/>
      <c r="G362" s="204"/>
      <c r="H362" s="204"/>
      <c r="I362" s="204"/>
      <c r="J362" s="204"/>
      <c r="K362" s="204"/>
      <c r="L362" s="204"/>
      <c r="M362" s="204"/>
      <c r="N362" s="204"/>
      <c r="O362" s="204"/>
      <c r="P362" s="204"/>
      <c r="Q362" s="204"/>
      <c r="R362" s="147"/>
      <c r="S362" s="147"/>
      <c r="T362" s="147"/>
      <c r="U362" s="147"/>
      <c r="V362" s="147"/>
      <c r="W362" s="147"/>
      <c r="X362" s="147"/>
      <c r="Y362" s="147"/>
      <c r="Z362" s="147"/>
      <c r="AA362" s="147"/>
      <c r="AB362" s="147"/>
      <c r="AC362" s="147"/>
      <c r="AD362" s="147"/>
      <c r="AE362" s="147"/>
      <c r="AF362" s="147"/>
      <c r="AG362" s="534"/>
      <c r="AH362" s="147"/>
      <c r="AI362" s="147"/>
      <c r="AJ362" s="147"/>
      <c r="AK362" s="147"/>
      <c r="AL362" s="147"/>
      <c r="AM362" s="147"/>
      <c r="AN362" s="147"/>
      <c r="AO362" s="147"/>
      <c r="AP362" s="147"/>
      <c r="AQ362" s="534"/>
      <c r="AR362" s="534"/>
      <c r="AS362" s="534"/>
      <c r="AT362" s="534"/>
      <c r="AU362" s="534"/>
      <c r="AV362" s="534"/>
      <c r="AW362" s="534"/>
      <c r="AX362" s="534"/>
      <c r="AZ362" s="147"/>
      <c r="BA362" s="147"/>
      <c r="BB362" s="147"/>
      <c r="BC362" s="147"/>
      <c r="BD362" s="147"/>
      <c r="BE362" s="147"/>
      <c r="BF362" s="147"/>
      <c r="BG362" s="147"/>
      <c r="BH362" s="147"/>
      <c r="BI362" s="147"/>
      <c r="BJ362" s="147"/>
      <c r="BK362" s="147"/>
      <c r="BL362" s="147"/>
      <c r="BM362" s="147"/>
      <c r="BN362" s="147"/>
      <c r="BO362" s="147"/>
      <c r="BP362" s="147"/>
      <c r="BQ362" s="147"/>
      <c r="BR362" s="147"/>
      <c r="BS362" s="147"/>
      <c r="BT362" s="147"/>
      <c r="BU362" s="147"/>
      <c r="BV362" s="147"/>
      <c r="BW362" s="147"/>
      <c r="BX362" s="147"/>
      <c r="BY362" s="147"/>
      <c r="BZ362" s="147"/>
      <c r="CA362" s="147"/>
      <c r="CB362" s="147"/>
      <c r="CC362" s="147"/>
      <c r="CD362" s="147"/>
      <c r="CE362" s="147"/>
      <c r="CF362" s="147"/>
      <c r="CG362" s="147"/>
      <c r="CH362" s="147"/>
      <c r="CI362" s="147"/>
      <c r="CJ362" s="147"/>
      <c r="CL362" s="33" t="s">
        <v>170</v>
      </c>
      <c r="CO362" s="222" t="str">
        <f>+S44</f>
        <v>בעת מילוי הטופס יש לרשום מידע בלתי מסווג בלבד</v>
      </c>
      <c r="CP362" s="33"/>
      <c r="CQ362" s="9" t="str">
        <f>+CP308</f>
        <v xml:space="preserve">אין הערות על מילוי  "פרטי ההזמנה". </v>
      </c>
      <c r="CR362" s="9"/>
      <c r="CS362" s="2"/>
      <c r="CT362" s="2"/>
      <c r="CU362" s="2"/>
      <c r="CV362" s="2"/>
      <c r="CW362" s="2"/>
      <c r="CX362" s="2"/>
    </row>
    <row r="363" spans="2:102" s="181" customFormat="1" ht="15" x14ac:dyDescent="0.2">
      <c r="R363" s="223"/>
      <c r="S363" s="223"/>
      <c r="T363" s="223"/>
      <c r="U363" s="223"/>
      <c r="V363" s="223"/>
      <c r="W363" s="223"/>
      <c r="X363" s="223"/>
      <c r="Y363" s="223"/>
      <c r="Z363" s="223"/>
      <c r="AA363" s="223"/>
      <c r="AB363" s="223"/>
      <c r="AC363" s="223"/>
      <c r="AD363" s="223"/>
      <c r="AE363" s="223"/>
      <c r="AF363" s="223"/>
      <c r="AG363" s="535"/>
      <c r="AH363" s="223"/>
      <c r="AI363" s="223"/>
      <c r="AJ363" s="223"/>
      <c r="AK363" s="223"/>
      <c r="AL363" s="223"/>
      <c r="AM363" s="223"/>
      <c r="AN363" s="223"/>
      <c r="AO363" s="223"/>
      <c r="AP363" s="223"/>
      <c r="AQ363" s="535"/>
      <c r="AR363" s="535"/>
      <c r="AS363" s="535"/>
      <c r="AT363" s="535"/>
      <c r="AU363" s="535"/>
      <c r="AV363" s="535"/>
      <c r="AW363" s="535"/>
      <c r="AX363" s="535"/>
      <c r="AY363" s="305"/>
      <c r="AZ363" s="223"/>
      <c r="BA363" s="223"/>
      <c r="BB363" s="223"/>
      <c r="BC363" s="223"/>
      <c r="BD363" s="223"/>
      <c r="BE363" s="223"/>
      <c r="BF363" s="223"/>
      <c r="BG363" s="223"/>
      <c r="BH363" s="223"/>
      <c r="BI363" s="223"/>
      <c r="BJ363" s="223"/>
      <c r="BK363" s="223"/>
      <c r="BL363" s="223"/>
      <c r="BM363" s="223"/>
      <c r="BN363" s="223"/>
      <c r="BO363" s="223"/>
      <c r="BP363" s="223"/>
      <c r="BQ363" s="223"/>
      <c r="BR363" s="223"/>
      <c r="BS363" s="223"/>
      <c r="BT363" s="223"/>
      <c r="BU363" s="223"/>
      <c r="BV363" s="223"/>
      <c r="BW363" s="223"/>
      <c r="BX363" s="223"/>
      <c r="BY363" s="223"/>
      <c r="BZ363" s="223"/>
      <c r="CA363" s="223"/>
      <c r="CB363" s="223"/>
      <c r="CC363" s="223"/>
      <c r="CD363" s="223"/>
      <c r="CE363" s="223"/>
      <c r="CF363" s="223"/>
      <c r="CG363" s="223"/>
      <c r="CH363" s="223"/>
      <c r="CI363" s="223"/>
      <c r="CJ363" s="223"/>
      <c r="CL363" s="36" t="s">
        <v>171</v>
      </c>
      <c r="CO363" s="222">
        <f>+S64</f>
        <v>0</v>
      </c>
      <c r="CQ363" s="181" t="str">
        <f>+CP353</f>
        <v>אין הערות למילוי "פרטי החשבון".</v>
      </c>
      <c r="CS363" s="2"/>
      <c r="CT363" s="2"/>
      <c r="CU363" s="2"/>
      <c r="CV363" s="4"/>
      <c r="CW363" s="4"/>
      <c r="CX363" s="4"/>
    </row>
    <row r="364" spans="2:102" ht="15.75" x14ac:dyDescent="0.25">
      <c r="B364" s="204"/>
      <c r="C364" s="204"/>
      <c r="D364" s="204"/>
      <c r="E364" s="204"/>
      <c r="F364" s="204"/>
      <c r="G364" s="204"/>
      <c r="H364" s="204"/>
      <c r="I364" s="204"/>
      <c r="J364" s="204"/>
      <c r="K364" s="204"/>
      <c r="L364" s="204"/>
      <c r="M364" s="204"/>
      <c r="N364" s="204"/>
      <c r="O364" s="204"/>
      <c r="P364" s="204"/>
      <c r="Q364" s="204"/>
      <c r="R364" s="147"/>
      <c r="S364" s="147"/>
      <c r="T364" s="147"/>
      <c r="U364" s="147"/>
      <c r="V364" s="147"/>
      <c r="W364" s="147"/>
      <c r="X364" s="147"/>
      <c r="Y364" s="147"/>
      <c r="Z364" s="147"/>
      <c r="AA364" s="147"/>
      <c r="AB364" s="147"/>
      <c r="AC364" s="147"/>
      <c r="AD364" s="147"/>
      <c r="AE364" s="147"/>
      <c r="AF364" s="147"/>
      <c r="AG364" s="534"/>
      <c r="AH364" s="147"/>
      <c r="AI364" s="147"/>
      <c r="AJ364" s="147"/>
      <c r="AK364" s="147"/>
      <c r="AL364" s="147"/>
      <c r="AM364" s="147"/>
      <c r="AN364" s="147"/>
      <c r="AO364" s="147"/>
      <c r="AP364" s="147"/>
      <c r="AQ364" s="534"/>
      <c r="AR364" s="534"/>
      <c r="AS364" s="534"/>
      <c r="AT364" s="534"/>
      <c r="AU364" s="534"/>
      <c r="AV364" s="534"/>
      <c r="AW364" s="534"/>
      <c r="AX364" s="534"/>
      <c r="AZ364" s="147"/>
      <c r="BA364" s="147"/>
      <c r="BB364" s="147"/>
      <c r="BC364" s="147"/>
      <c r="BD364" s="147"/>
      <c r="BE364" s="147"/>
      <c r="BF364" s="147"/>
      <c r="BG364" s="147"/>
      <c r="BH364" s="147"/>
      <c r="BI364" s="147"/>
      <c r="BJ364" s="147"/>
      <c r="BK364" s="147"/>
      <c r="BL364" s="147"/>
      <c r="BM364" s="147"/>
      <c r="BN364" s="147"/>
      <c r="BO364" s="147"/>
      <c r="BP364" s="147"/>
      <c r="BQ364" s="147"/>
      <c r="BR364" s="147"/>
      <c r="BS364" s="147"/>
      <c r="BT364" s="147"/>
      <c r="BU364" s="147"/>
      <c r="BV364" s="147"/>
      <c r="BW364" s="147"/>
      <c r="BX364" s="147"/>
      <c r="BY364" s="147"/>
      <c r="BZ364" s="147"/>
      <c r="CA364" s="147"/>
      <c r="CB364" s="147"/>
      <c r="CC364" s="147"/>
      <c r="CD364" s="147"/>
      <c r="CE364" s="147"/>
      <c r="CF364" s="147"/>
      <c r="CG364" s="147"/>
      <c r="CH364" s="147"/>
      <c r="CI364" s="147"/>
      <c r="CJ364" s="147"/>
      <c r="CL364" s="172" t="s">
        <v>172</v>
      </c>
      <c r="CM364" s="173"/>
      <c r="CO364" s="224">
        <v>4654654</v>
      </c>
      <c r="CP364" s="33"/>
      <c r="CQ364" s="9"/>
      <c r="CR364" s="9"/>
      <c r="CS364" s="2"/>
      <c r="CT364" s="2"/>
      <c r="CU364" s="2"/>
      <c r="CV364" s="2"/>
      <c r="CW364" s="2"/>
      <c r="CX364" s="2"/>
    </row>
    <row r="365" spans="2:102" ht="15" x14ac:dyDescent="0.2">
      <c r="B365" s="204"/>
      <c r="C365" s="204"/>
      <c r="D365" s="204"/>
      <c r="E365" s="204"/>
      <c r="F365" s="204"/>
      <c r="G365" s="204"/>
      <c r="H365" s="204"/>
      <c r="I365" s="204"/>
      <c r="J365" s="204"/>
      <c r="K365" s="204"/>
      <c r="L365" s="204"/>
      <c r="M365" s="204"/>
      <c r="N365" s="204"/>
      <c r="O365" s="204"/>
      <c r="P365" s="204"/>
      <c r="Q365" s="204"/>
      <c r="R365" s="147"/>
      <c r="S365" s="147"/>
      <c r="T365" s="147"/>
      <c r="U365" s="147"/>
      <c r="V365" s="147"/>
      <c r="W365" s="147"/>
      <c r="X365" s="147"/>
      <c r="Y365" s="147"/>
      <c r="Z365" s="147"/>
      <c r="AA365" s="147"/>
      <c r="AB365" s="147"/>
      <c r="AC365" s="147"/>
      <c r="AD365" s="147"/>
      <c r="AE365" s="147"/>
      <c r="AF365" s="147"/>
      <c r="AG365" s="534"/>
      <c r="AH365" s="147"/>
      <c r="AI365" s="147"/>
      <c r="AJ365" s="147"/>
      <c r="AK365" s="147"/>
      <c r="AL365" s="147"/>
      <c r="AM365" s="147"/>
      <c r="AN365" s="147"/>
      <c r="AO365" s="147"/>
      <c r="AP365" s="147"/>
      <c r="AQ365" s="534"/>
      <c r="AR365" s="534"/>
      <c r="AS365" s="534"/>
      <c r="AT365" s="534"/>
      <c r="AU365" s="534"/>
      <c r="AV365" s="534"/>
      <c r="AW365" s="534"/>
      <c r="AX365" s="534"/>
      <c r="AZ365" s="147"/>
      <c r="BA365" s="147"/>
      <c r="BB365" s="147"/>
      <c r="BC365" s="147"/>
      <c r="BD365" s="147"/>
      <c r="BE365" s="147"/>
      <c r="BF365" s="147"/>
      <c r="BG365" s="147"/>
      <c r="BH365" s="147"/>
      <c r="BI365" s="147"/>
      <c r="BJ365" s="147"/>
      <c r="BK365" s="147"/>
      <c r="BL365" s="147"/>
      <c r="BM365" s="147"/>
      <c r="BN365" s="147"/>
      <c r="BO365" s="147"/>
      <c r="BP365" s="147"/>
      <c r="BQ365" s="147"/>
      <c r="BR365" s="147"/>
      <c r="BS365" s="147"/>
      <c r="BT365" s="147"/>
      <c r="BU365" s="147"/>
      <c r="BV365" s="147"/>
      <c r="BW365" s="147"/>
      <c r="BX365" s="147"/>
      <c r="BY365" s="147"/>
      <c r="BZ365" s="147"/>
      <c r="CA365" s="147"/>
      <c r="CB365" s="147"/>
      <c r="CC365" s="147"/>
      <c r="CD365" s="147"/>
      <c r="CE365" s="147"/>
      <c r="CF365" s="147"/>
      <c r="CG365" s="147"/>
      <c r="CH365" s="147"/>
      <c r="CI365" s="147"/>
      <c r="CJ365" s="147"/>
      <c r="CL365" s="9" t="s">
        <v>292</v>
      </c>
      <c r="CO365" s="225">
        <f>+CO343</f>
        <v>0</v>
      </c>
      <c r="CP365" s="33"/>
      <c r="CR365" s="9"/>
      <c r="CS365" s="2"/>
      <c r="CT365" s="2"/>
      <c r="CU365" s="2"/>
      <c r="CV365" s="2"/>
      <c r="CW365" s="2"/>
      <c r="CX365" s="2"/>
    </row>
    <row r="366" spans="2:102" ht="16.5" thickBot="1" x14ac:dyDescent="0.3">
      <c r="B366" s="204"/>
      <c r="C366" s="204"/>
      <c r="D366" s="204"/>
      <c r="E366" s="204"/>
      <c r="F366" s="204"/>
      <c r="G366" s="204"/>
      <c r="H366" s="204"/>
      <c r="I366" s="204"/>
      <c r="J366" s="204"/>
      <c r="K366" s="204"/>
      <c r="L366" s="204"/>
      <c r="M366" s="204"/>
      <c r="N366" s="204"/>
      <c r="O366" s="204"/>
      <c r="P366" s="204"/>
      <c r="Q366" s="204"/>
      <c r="R366" s="147"/>
      <c r="S366" s="147"/>
      <c r="T366" s="147"/>
      <c r="U366" s="147"/>
      <c r="V366" s="147"/>
      <c r="W366" s="147"/>
      <c r="X366" s="147"/>
      <c r="Y366" s="147"/>
      <c r="Z366" s="147"/>
      <c r="AA366" s="147"/>
      <c r="AB366" s="147"/>
      <c r="AC366" s="147"/>
      <c r="AD366" s="147"/>
      <c r="AE366" s="147"/>
      <c r="AF366" s="147"/>
      <c r="AG366" s="534"/>
      <c r="AH366" s="147"/>
      <c r="AI366" s="147"/>
      <c r="AJ366" s="147"/>
      <c r="AK366" s="147"/>
      <c r="AL366" s="147"/>
      <c r="AM366" s="147"/>
      <c r="AN366" s="147"/>
      <c r="AO366" s="147"/>
      <c r="AP366" s="147"/>
      <c r="AQ366" s="534"/>
      <c r="AR366" s="534"/>
      <c r="AS366" s="534"/>
      <c r="AT366" s="534"/>
      <c r="AU366" s="534"/>
      <c r="AV366" s="534"/>
      <c r="AW366" s="534"/>
      <c r="AX366" s="534"/>
      <c r="AZ366" s="147"/>
      <c r="BA366" s="147"/>
      <c r="BB366" s="147"/>
      <c r="BC366" s="147"/>
      <c r="BD366" s="147"/>
      <c r="BE366" s="147"/>
      <c r="BF366" s="147"/>
      <c r="BG366" s="147"/>
      <c r="BH366" s="147"/>
      <c r="BI366" s="147"/>
      <c r="BJ366" s="147"/>
      <c r="BK366" s="147"/>
      <c r="BL366" s="147"/>
      <c r="BM366" s="147"/>
      <c r="BN366" s="147"/>
      <c r="BO366" s="147"/>
      <c r="BP366" s="147"/>
      <c r="BQ366" s="147"/>
      <c r="BR366" s="147"/>
      <c r="BS366" s="147"/>
      <c r="BT366" s="147"/>
      <c r="BU366" s="147"/>
      <c r="BV366" s="147"/>
      <c r="BW366" s="147"/>
      <c r="BX366" s="147"/>
      <c r="BY366" s="147"/>
      <c r="BZ366" s="147"/>
      <c r="CA366" s="147"/>
      <c r="CB366" s="147"/>
      <c r="CC366" s="147"/>
      <c r="CD366" s="147"/>
      <c r="CE366" s="147"/>
      <c r="CF366" s="147"/>
      <c r="CG366" s="147"/>
      <c r="CH366" s="147"/>
      <c r="CI366" s="147"/>
      <c r="CJ366" s="147"/>
      <c r="CL366" s="172" t="s">
        <v>288</v>
      </c>
      <c r="CM366" s="173"/>
      <c r="CN366" s="173"/>
      <c r="CO366" s="7">
        <f>+CP333</f>
        <v>0</v>
      </c>
      <c r="CQ366" s="226" t="str">
        <f>+CN333</f>
        <v>יש למלא את הסכום המצטבר ששולם בחשבונות קודמים</v>
      </c>
      <c r="CS366" s="2"/>
      <c r="CT366" s="2"/>
      <c r="CU366" s="2"/>
      <c r="CV366" s="2"/>
      <c r="CW366" s="2"/>
      <c r="CX366" s="2"/>
    </row>
    <row r="367" spans="2:102" ht="18.75" thickBot="1" x14ac:dyDescent="0.3">
      <c r="B367" s="204"/>
      <c r="C367" s="204"/>
      <c r="D367" s="204"/>
      <c r="E367" s="204"/>
      <c r="F367" s="204"/>
      <c r="G367" s="204"/>
      <c r="H367" s="204"/>
      <c r="I367" s="204"/>
      <c r="J367" s="204"/>
      <c r="K367" s="204"/>
      <c r="L367" s="204"/>
      <c r="M367" s="204"/>
      <c r="N367" s="204"/>
      <c r="O367" s="204"/>
      <c r="P367" s="204"/>
      <c r="Q367" s="204"/>
      <c r="R367" s="147"/>
      <c r="S367" s="147"/>
      <c r="T367" s="147"/>
      <c r="U367" s="147"/>
      <c r="V367" s="147"/>
      <c r="W367" s="147"/>
      <c r="X367" s="147"/>
      <c r="Y367" s="147"/>
      <c r="Z367" s="147"/>
      <c r="AA367" s="147"/>
      <c r="AB367" s="147"/>
      <c r="AC367" s="147"/>
      <c r="AD367" s="147"/>
      <c r="AE367" s="147"/>
      <c r="AF367" s="147"/>
      <c r="AG367" s="534"/>
      <c r="AH367" s="147"/>
      <c r="AI367" s="147"/>
      <c r="AJ367" s="147"/>
      <c r="AK367" s="147"/>
      <c r="AL367" s="147"/>
      <c r="AM367" s="147"/>
      <c r="AN367" s="147"/>
      <c r="AO367" s="147"/>
      <c r="AP367" s="147"/>
      <c r="AQ367" s="534"/>
      <c r="AR367" s="534"/>
      <c r="AS367" s="534"/>
      <c r="AT367" s="534"/>
      <c r="AU367" s="534"/>
      <c r="AV367" s="534"/>
      <c r="AW367" s="534"/>
      <c r="AX367" s="534"/>
      <c r="AZ367" s="147"/>
      <c r="BA367" s="147"/>
      <c r="BB367" s="147"/>
      <c r="BC367" s="147"/>
      <c r="BD367" s="147"/>
      <c r="BE367" s="147"/>
      <c r="BF367" s="147"/>
      <c r="BG367" s="147"/>
      <c r="BH367" s="147"/>
      <c r="BI367" s="147"/>
      <c r="BJ367" s="147"/>
      <c r="BK367" s="147"/>
      <c r="BL367" s="147"/>
      <c r="BM367" s="147"/>
      <c r="BN367" s="147"/>
      <c r="BO367" s="147"/>
      <c r="BP367" s="147"/>
      <c r="BQ367" s="147"/>
      <c r="BR367" s="147"/>
      <c r="BS367" s="147"/>
      <c r="BT367" s="147"/>
      <c r="BU367" s="147"/>
      <c r="BV367" s="147"/>
      <c r="BW367" s="147"/>
      <c r="BX367" s="147"/>
      <c r="BY367" s="147"/>
      <c r="BZ367" s="147"/>
      <c r="CA367" s="147"/>
      <c r="CB367" s="147"/>
      <c r="CC367" s="147"/>
      <c r="CD367" s="147"/>
      <c r="CE367" s="147"/>
      <c r="CF367" s="147"/>
      <c r="CG367" s="147"/>
      <c r="CH367" s="147"/>
      <c r="CI367" s="147"/>
      <c r="CJ367" s="147"/>
      <c r="CL367" s="33" t="s">
        <v>174</v>
      </c>
      <c r="CO367" s="392" t="str">
        <f>IF(CO362&lt;&gt;CQ362,CO362,IF(CO363&lt;&gt;CQ363,CO363,IF(CO365&lt;&gt;0,CO365,IF(CO366=CQ366,CO366,CR367))))</f>
        <v>בעת מילוי הטופס יש לרשום מידע בלתי מסווג בלבד</v>
      </c>
      <c r="CR367" s="227" t="s">
        <v>184</v>
      </c>
      <c r="CS367" s="2"/>
      <c r="CT367" s="2"/>
      <c r="CU367" s="2"/>
      <c r="CV367" s="204"/>
    </row>
    <row r="368" spans="2:102" ht="15" x14ac:dyDescent="0.2">
      <c r="B368" s="204"/>
      <c r="C368" s="204"/>
      <c r="D368" s="204"/>
      <c r="E368" s="204"/>
      <c r="F368" s="204"/>
      <c r="G368" s="204"/>
      <c r="H368" s="204"/>
      <c r="I368" s="204"/>
      <c r="J368" s="204"/>
      <c r="K368" s="204"/>
      <c r="L368" s="204"/>
      <c r="M368" s="204"/>
      <c r="N368" s="204"/>
      <c r="O368" s="204"/>
      <c r="P368" s="204"/>
      <c r="Q368" s="204"/>
      <c r="R368" s="147"/>
      <c r="S368" s="147"/>
      <c r="T368" s="147"/>
      <c r="U368" s="147"/>
      <c r="V368" s="147"/>
      <c r="W368" s="147"/>
      <c r="X368" s="147"/>
      <c r="Y368" s="147"/>
      <c r="Z368" s="147"/>
      <c r="AA368" s="147"/>
      <c r="AB368" s="147"/>
      <c r="AC368" s="147"/>
      <c r="AD368" s="147"/>
      <c r="AE368" s="147"/>
      <c r="AF368" s="147"/>
      <c r="AG368" s="534"/>
      <c r="AH368" s="147"/>
      <c r="AI368" s="147"/>
      <c r="AJ368" s="147"/>
      <c r="AK368" s="147"/>
      <c r="AL368" s="147"/>
      <c r="AM368" s="147"/>
      <c r="AN368" s="147"/>
      <c r="AO368" s="147"/>
      <c r="AP368" s="147"/>
      <c r="AQ368" s="534"/>
      <c r="AR368" s="534"/>
      <c r="AS368" s="534"/>
      <c r="AT368" s="534"/>
      <c r="AU368" s="534"/>
      <c r="AV368" s="534"/>
      <c r="AW368" s="534"/>
      <c r="AX368" s="534"/>
      <c r="AZ368" s="147"/>
      <c r="BA368" s="147"/>
      <c r="BB368" s="147"/>
      <c r="BC368" s="147"/>
      <c r="BD368" s="147"/>
      <c r="BE368" s="147"/>
      <c r="BF368" s="147"/>
      <c r="BG368" s="147"/>
      <c r="BH368" s="147"/>
      <c r="BI368" s="147"/>
      <c r="BJ368" s="147"/>
      <c r="BK368" s="147"/>
      <c r="BL368" s="147"/>
      <c r="BM368" s="147"/>
      <c r="BN368" s="147"/>
      <c r="BO368" s="147"/>
      <c r="BP368" s="147"/>
      <c r="BQ368" s="147"/>
      <c r="BR368" s="147"/>
      <c r="BS368" s="147"/>
      <c r="BT368" s="147"/>
      <c r="BU368" s="147"/>
      <c r="BV368" s="147"/>
      <c r="BW368" s="147"/>
      <c r="BX368" s="147"/>
      <c r="BY368" s="147"/>
      <c r="BZ368" s="147"/>
      <c r="CA368" s="147"/>
      <c r="CB368" s="147"/>
      <c r="CC368" s="147"/>
      <c r="CD368" s="147"/>
      <c r="CE368" s="147"/>
      <c r="CF368" s="147"/>
      <c r="CG368" s="147"/>
      <c r="CH368" s="147"/>
      <c r="CI368" s="147"/>
      <c r="CJ368" s="147"/>
      <c r="CS368" s="204"/>
      <c r="CT368" s="204"/>
      <c r="CU368" s="204"/>
      <c r="CV368" s="204"/>
    </row>
    <row r="369" spans="2:102" ht="15.75" x14ac:dyDescent="0.25">
      <c r="B369" s="204"/>
      <c r="C369" s="204"/>
      <c r="D369" s="204"/>
      <c r="E369" s="204"/>
      <c r="F369" s="204"/>
      <c r="G369" s="204"/>
      <c r="H369" s="204"/>
      <c r="I369" s="204"/>
      <c r="J369" s="204"/>
      <c r="K369" s="204"/>
      <c r="L369" s="204"/>
      <c r="M369" s="204"/>
      <c r="N369" s="204"/>
      <c r="O369" s="204"/>
      <c r="P369" s="204"/>
      <c r="Q369" s="204"/>
      <c r="R369" s="204"/>
      <c r="S369" s="204"/>
      <c r="T369" s="204"/>
      <c r="U369" s="204"/>
      <c r="V369" s="204"/>
      <c r="W369" s="204"/>
      <c r="X369" s="204"/>
      <c r="Y369" s="204"/>
      <c r="Z369" s="204"/>
      <c r="AA369" s="204"/>
      <c r="AB369" s="204"/>
      <c r="AC369" s="204"/>
      <c r="AD369" s="204"/>
      <c r="AE369" s="204"/>
      <c r="AF369" s="204"/>
      <c r="AG369" s="536"/>
      <c r="AH369" s="204"/>
      <c r="AI369" s="204"/>
      <c r="AJ369" s="204"/>
      <c r="AK369" s="204"/>
      <c r="AL369" s="204"/>
      <c r="AM369" s="204"/>
      <c r="AN369" s="204"/>
      <c r="AO369" s="204"/>
      <c r="AP369" s="204"/>
      <c r="AQ369" s="536"/>
      <c r="AR369" s="536"/>
      <c r="AS369" s="544"/>
      <c r="AT369" s="544"/>
      <c r="AU369" s="544"/>
      <c r="AV369" s="544"/>
      <c r="AW369" s="536"/>
      <c r="AX369" s="536"/>
      <c r="AZ369" s="204"/>
      <c r="BA369" s="204"/>
      <c r="BB369" s="204"/>
      <c r="BC369" s="204"/>
      <c r="BD369" s="204"/>
      <c r="BE369" s="204"/>
      <c r="BF369" s="204"/>
      <c r="BG369" s="204"/>
      <c r="BH369" s="204"/>
      <c r="BI369" s="204"/>
      <c r="BJ369" s="204"/>
      <c r="BK369" s="204"/>
      <c r="BL369" s="204"/>
      <c r="BM369" s="204"/>
      <c r="BN369" s="204"/>
      <c r="BO369" s="204"/>
      <c r="BP369" s="204"/>
      <c r="BQ369" s="204"/>
      <c r="BR369" s="204"/>
      <c r="BS369" s="204"/>
      <c r="BT369" s="204"/>
      <c r="BU369" s="204"/>
      <c r="BV369" s="204"/>
      <c r="BW369" s="204"/>
      <c r="BX369" s="204"/>
      <c r="BY369" s="204"/>
      <c r="BZ369" s="204"/>
      <c r="CA369" s="204"/>
      <c r="CB369" s="204"/>
      <c r="CC369" s="204"/>
      <c r="CD369" s="204"/>
      <c r="CE369" s="204"/>
      <c r="CF369" s="204"/>
      <c r="CG369" s="204"/>
      <c r="CH369" s="204"/>
      <c r="CI369" s="204"/>
      <c r="CJ369" s="204"/>
      <c r="CK369" s="204"/>
      <c r="CT369" s="204"/>
      <c r="CU369" s="204"/>
      <c r="CV369" s="204"/>
      <c r="CX369" s="228"/>
    </row>
    <row r="370" spans="2:102" ht="15.75" x14ac:dyDescent="0.25">
      <c r="B370" s="204"/>
      <c r="C370" s="204"/>
      <c r="D370" s="204"/>
      <c r="E370" s="204"/>
      <c r="F370" s="204"/>
      <c r="G370" s="204"/>
      <c r="H370" s="204"/>
      <c r="I370" s="204"/>
      <c r="J370" s="204"/>
      <c r="K370" s="204"/>
      <c r="L370" s="204"/>
      <c r="M370" s="204"/>
      <c r="N370" s="204"/>
      <c r="O370" s="204"/>
      <c r="P370" s="204"/>
      <c r="Q370" s="204"/>
      <c r="R370" s="204"/>
      <c r="S370" s="204"/>
      <c r="T370" s="204"/>
      <c r="U370" s="204"/>
      <c r="V370" s="204"/>
      <c r="W370" s="204"/>
      <c r="X370" s="204"/>
      <c r="Y370" s="204"/>
      <c r="Z370" s="204"/>
      <c r="AA370" s="204"/>
      <c r="AB370" s="204"/>
      <c r="AC370" s="204"/>
      <c r="AD370" s="204"/>
      <c r="AE370" s="204"/>
      <c r="AF370" s="204"/>
      <c r="AG370" s="536"/>
      <c r="AH370" s="204"/>
      <c r="AI370" s="204"/>
      <c r="AJ370" s="204"/>
      <c r="AK370" s="204"/>
      <c r="AL370" s="204"/>
      <c r="AM370" s="204"/>
      <c r="AN370" s="204"/>
      <c r="AO370" s="204"/>
      <c r="AP370" s="204"/>
      <c r="AQ370" s="536"/>
      <c r="AR370" s="536"/>
      <c r="AS370" s="544"/>
      <c r="AT370" s="544"/>
      <c r="AU370" s="544"/>
      <c r="AV370" s="544"/>
      <c r="AW370" s="536"/>
      <c r="AX370" s="536"/>
      <c r="AZ370" s="204"/>
      <c r="BA370" s="204"/>
      <c r="BB370" s="204"/>
      <c r="BC370" s="204"/>
      <c r="BD370" s="204"/>
      <c r="BE370" s="204"/>
      <c r="BF370" s="204"/>
      <c r="BG370" s="204"/>
      <c r="BH370" s="204"/>
      <c r="BI370" s="204"/>
      <c r="BJ370" s="204"/>
      <c r="BK370" s="204"/>
      <c r="BL370" s="204"/>
      <c r="BM370" s="204"/>
      <c r="BN370" s="204"/>
      <c r="BO370" s="204"/>
      <c r="BP370" s="204"/>
      <c r="BQ370" s="204"/>
      <c r="BR370" s="204"/>
      <c r="BS370" s="204"/>
      <c r="BT370" s="204"/>
      <c r="BU370" s="204"/>
      <c r="BV370" s="204"/>
      <c r="BW370" s="204"/>
      <c r="BX370" s="204"/>
      <c r="BY370" s="204"/>
      <c r="BZ370" s="204"/>
      <c r="CA370" s="204"/>
      <c r="CB370" s="204"/>
      <c r="CC370" s="204"/>
      <c r="CD370" s="204"/>
      <c r="CE370" s="204"/>
      <c r="CF370" s="204"/>
      <c r="CG370" s="204"/>
      <c r="CH370" s="204"/>
      <c r="CI370" s="204"/>
      <c r="CJ370" s="204"/>
      <c r="CK370" s="204"/>
      <c r="CT370" s="204"/>
      <c r="CU370" s="204"/>
      <c r="CV370" s="204"/>
      <c r="CX370" s="228"/>
    </row>
    <row r="371" spans="2:102" ht="15.75" x14ac:dyDescent="0.25">
      <c r="B371" s="204"/>
      <c r="C371" s="204"/>
      <c r="D371" s="204"/>
      <c r="E371" s="204"/>
      <c r="F371" s="204"/>
      <c r="G371" s="204"/>
      <c r="H371" s="204"/>
      <c r="I371" s="204"/>
      <c r="J371" s="204"/>
      <c r="K371" s="204"/>
      <c r="L371" s="204"/>
      <c r="M371" s="204"/>
      <c r="N371" s="204"/>
      <c r="O371" s="204"/>
      <c r="P371" s="204"/>
      <c r="Q371" s="204"/>
      <c r="R371" s="204"/>
      <c r="S371" s="204"/>
      <c r="T371" s="204"/>
      <c r="U371" s="204"/>
      <c r="V371" s="204"/>
      <c r="W371" s="204"/>
      <c r="X371" s="204"/>
      <c r="Y371" s="204"/>
      <c r="Z371" s="204"/>
      <c r="AA371" s="204"/>
      <c r="AB371" s="204"/>
      <c r="AC371" s="204"/>
      <c r="AD371" s="204"/>
      <c r="AE371" s="204"/>
      <c r="AF371" s="204"/>
      <c r="AG371" s="536"/>
      <c r="AH371" s="204"/>
      <c r="AI371" s="204"/>
      <c r="AJ371" s="204"/>
      <c r="AK371" s="204"/>
      <c r="AL371" s="204"/>
      <c r="AM371" s="204"/>
      <c r="AN371" s="204"/>
      <c r="AO371" s="204"/>
      <c r="AP371" s="204"/>
      <c r="AQ371" s="536"/>
      <c r="AR371" s="536"/>
      <c r="AS371" s="544"/>
      <c r="AT371" s="544"/>
      <c r="AU371" s="544"/>
      <c r="AV371" s="544"/>
      <c r="AW371" s="536"/>
      <c r="AX371" s="536"/>
      <c r="AZ371" s="204"/>
      <c r="BA371" s="204"/>
      <c r="BB371" s="204"/>
      <c r="BC371" s="204"/>
      <c r="BD371" s="204"/>
      <c r="BE371" s="204"/>
      <c r="BF371" s="204"/>
      <c r="BG371" s="204"/>
      <c r="BH371" s="204"/>
      <c r="BI371" s="204"/>
      <c r="BJ371" s="204"/>
      <c r="BK371" s="204"/>
      <c r="BL371" s="204"/>
      <c r="BM371" s="204"/>
      <c r="BN371" s="204"/>
      <c r="BO371" s="204"/>
      <c r="BP371" s="204"/>
      <c r="BQ371" s="204"/>
      <c r="BR371" s="204"/>
      <c r="BS371" s="204"/>
      <c r="BT371" s="204"/>
      <c r="BU371" s="204"/>
      <c r="BV371" s="204"/>
      <c r="BW371" s="204"/>
      <c r="BX371" s="204"/>
      <c r="BY371" s="204"/>
      <c r="BZ371" s="204"/>
      <c r="CA371" s="204"/>
      <c r="CB371" s="204"/>
      <c r="CC371" s="204"/>
      <c r="CD371" s="204"/>
      <c r="CE371" s="204"/>
      <c r="CF371" s="204"/>
      <c r="CG371" s="204"/>
      <c r="CH371" s="204"/>
      <c r="CI371" s="204"/>
      <c r="CJ371" s="204"/>
      <c r="CK371" s="204"/>
      <c r="CT371" s="204"/>
      <c r="CU371" s="204"/>
      <c r="CV371" s="204"/>
      <c r="CX371" s="228"/>
    </row>
    <row r="372" spans="2:102" ht="15.75" x14ac:dyDescent="0.25">
      <c r="B372" s="204"/>
      <c r="C372" s="204"/>
      <c r="D372" s="204"/>
      <c r="E372" s="204"/>
      <c r="F372" s="204"/>
      <c r="G372" s="204"/>
      <c r="H372" s="204"/>
      <c r="I372" s="204"/>
      <c r="J372" s="204"/>
      <c r="K372" s="204"/>
      <c r="L372" s="204"/>
      <c r="M372" s="204"/>
      <c r="N372" s="204"/>
      <c r="O372" s="204"/>
      <c r="P372" s="204"/>
      <c r="Q372" s="204"/>
      <c r="R372" s="204"/>
      <c r="S372" s="204"/>
      <c r="T372" s="204"/>
      <c r="U372" s="204"/>
      <c r="V372" s="204"/>
      <c r="W372" s="204"/>
      <c r="X372" s="204"/>
      <c r="Y372" s="204"/>
      <c r="Z372" s="204"/>
      <c r="AA372" s="204"/>
      <c r="AB372" s="204"/>
      <c r="AC372" s="204"/>
      <c r="AD372" s="204"/>
      <c r="AE372" s="204"/>
      <c r="AF372" s="204"/>
      <c r="AG372" s="536"/>
      <c r="AH372" s="204"/>
      <c r="AI372" s="204"/>
      <c r="AJ372" s="204"/>
      <c r="AK372" s="204"/>
      <c r="AL372" s="204"/>
      <c r="AM372" s="204"/>
      <c r="AN372" s="204"/>
      <c r="AO372" s="204"/>
      <c r="AP372" s="204"/>
      <c r="AQ372" s="536"/>
      <c r="AR372" s="536"/>
      <c r="AS372" s="544"/>
      <c r="AT372" s="544"/>
      <c r="AU372" s="544"/>
      <c r="AV372" s="544"/>
      <c r="AW372" s="536"/>
      <c r="AX372" s="536"/>
      <c r="AZ372" s="204"/>
      <c r="BA372" s="204"/>
      <c r="BB372" s="204"/>
      <c r="BC372" s="204"/>
      <c r="BD372" s="204"/>
      <c r="BE372" s="204"/>
      <c r="BF372" s="204"/>
      <c r="BG372" s="204"/>
      <c r="BH372" s="204"/>
      <c r="BI372" s="204"/>
      <c r="BJ372" s="204"/>
      <c r="BK372" s="204"/>
      <c r="BL372" s="204"/>
      <c r="BM372" s="204"/>
      <c r="BN372" s="204"/>
      <c r="BO372" s="204"/>
      <c r="BP372" s="204"/>
      <c r="BQ372" s="204"/>
      <c r="BR372" s="204"/>
      <c r="BS372" s="204"/>
      <c r="BT372" s="204"/>
      <c r="BU372" s="204"/>
      <c r="BV372" s="204"/>
      <c r="BW372" s="204"/>
      <c r="BX372" s="204"/>
      <c r="BY372" s="204"/>
      <c r="BZ372" s="204"/>
      <c r="CA372" s="204"/>
      <c r="CB372" s="204"/>
      <c r="CC372" s="204"/>
      <c r="CD372" s="204"/>
      <c r="CE372" s="204"/>
      <c r="CF372" s="204"/>
      <c r="CG372" s="204"/>
      <c r="CH372" s="204"/>
      <c r="CI372" s="204"/>
      <c r="CJ372" s="204"/>
      <c r="CK372" s="204"/>
      <c r="CT372" s="204"/>
      <c r="CU372" s="204"/>
      <c r="CV372" s="204"/>
      <c r="CX372" s="228"/>
    </row>
    <row r="373" spans="2:102" ht="15.75" x14ac:dyDescent="0.25">
      <c r="B373" s="204"/>
      <c r="C373" s="204"/>
      <c r="D373" s="204"/>
      <c r="E373" s="204"/>
      <c r="F373" s="204"/>
      <c r="G373" s="204"/>
      <c r="H373" s="204"/>
      <c r="I373" s="204"/>
      <c r="J373" s="204"/>
      <c r="K373" s="204"/>
      <c r="L373" s="204"/>
      <c r="M373" s="204"/>
      <c r="N373" s="204"/>
      <c r="O373" s="204"/>
      <c r="P373" s="204"/>
      <c r="Q373" s="204"/>
      <c r="R373" s="204"/>
      <c r="S373" s="204"/>
      <c r="T373" s="204"/>
      <c r="U373" s="204"/>
      <c r="V373" s="204"/>
      <c r="W373" s="204"/>
      <c r="X373" s="204"/>
      <c r="Y373" s="204"/>
      <c r="Z373" s="204"/>
      <c r="AA373" s="204"/>
      <c r="AB373" s="204"/>
      <c r="AC373" s="204"/>
      <c r="AD373" s="204"/>
      <c r="AE373" s="204"/>
      <c r="AF373" s="204"/>
      <c r="AG373" s="536"/>
      <c r="AH373" s="204"/>
      <c r="AI373" s="204"/>
      <c r="AJ373" s="204"/>
      <c r="AK373" s="204"/>
      <c r="AL373" s="204"/>
      <c r="AM373" s="204"/>
      <c r="AN373" s="204"/>
      <c r="AO373" s="204"/>
      <c r="AP373" s="204"/>
      <c r="AQ373" s="536"/>
      <c r="AR373" s="536"/>
      <c r="AS373" s="544"/>
      <c r="AT373" s="544"/>
      <c r="AU373" s="544"/>
      <c r="AV373" s="544"/>
      <c r="AW373" s="536"/>
      <c r="AX373" s="536"/>
      <c r="AZ373" s="204"/>
      <c r="BA373" s="204"/>
      <c r="BB373" s="204"/>
      <c r="BC373" s="204"/>
      <c r="BD373" s="204"/>
      <c r="BE373" s="204"/>
      <c r="BF373" s="204"/>
      <c r="BG373" s="204"/>
      <c r="BH373" s="204"/>
      <c r="BI373" s="204"/>
      <c r="BJ373" s="204"/>
      <c r="BK373" s="204"/>
      <c r="BL373" s="204"/>
      <c r="BM373" s="204"/>
      <c r="BN373" s="204"/>
      <c r="BO373" s="204"/>
      <c r="BP373" s="204"/>
      <c r="BQ373" s="204"/>
      <c r="BR373" s="204"/>
      <c r="BS373" s="204"/>
      <c r="BT373" s="204"/>
      <c r="BU373" s="204"/>
      <c r="BV373" s="204"/>
      <c r="BW373" s="204"/>
      <c r="BX373" s="204"/>
      <c r="BY373" s="204"/>
      <c r="BZ373" s="204"/>
      <c r="CA373" s="204"/>
      <c r="CB373" s="204"/>
      <c r="CC373" s="204"/>
      <c r="CD373" s="204"/>
      <c r="CE373" s="204"/>
      <c r="CF373" s="204"/>
      <c r="CG373" s="204"/>
      <c r="CH373" s="204"/>
      <c r="CI373" s="204"/>
      <c r="CJ373" s="204"/>
      <c r="CK373" s="204"/>
      <c r="CT373" s="204"/>
      <c r="CU373" s="204"/>
      <c r="CV373" s="204"/>
      <c r="CX373" s="228"/>
    </row>
    <row r="374" spans="2:102" ht="15.75" x14ac:dyDescent="0.25">
      <c r="B374" s="204"/>
      <c r="C374" s="204"/>
      <c r="D374" s="204"/>
      <c r="E374" s="204"/>
      <c r="F374" s="204"/>
      <c r="G374" s="204"/>
      <c r="H374" s="204"/>
      <c r="I374" s="204"/>
      <c r="J374" s="204"/>
      <c r="K374" s="204"/>
      <c r="L374" s="204"/>
      <c r="M374" s="204"/>
      <c r="N374" s="204"/>
      <c r="O374" s="204"/>
      <c r="P374" s="204"/>
      <c r="Q374" s="204"/>
      <c r="R374" s="204"/>
      <c r="S374" s="204"/>
      <c r="T374" s="204"/>
      <c r="U374" s="204"/>
      <c r="V374" s="204"/>
      <c r="W374" s="204"/>
      <c r="X374" s="204"/>
      <c r="Y374" s="204"/>
      <c r="Z374" s="204"/>
      <c r="AA374" s="204"/>
      <c r="AB374" s="204"/>
      <c r="AC374" s="204"/>
      <c r="AD374" s="204"/>
      <c r="AE374" s="204"/>
      <c r="AF374" s="204"/>
      <c r="AG374" s="536"/>
      <c r="AH374" s="204"/>
      <c r="AI374" s="204"/>
      <c r="AJ374" s="204"/>
      <c r="AK374" s="204"/>
      <c r="AL374" s="204"/>
      <c r="AM374" s="204"/>
      <c r="AN374" s="204"/>
      <c r="AO374" s="204"/>
      <c r="AP374" s="204"/>
      <c r="AQ374" s="536"/>
      <c r="AR374" s="536"/>
      <c r="AS374" s="544"/>
      <c r="AT374" s="544"/>
      <c r="AU374" s="544"/>
      <c r="AV374" s="544"/>
      <c r="AW374" s="536"/>
      <c r="AX374" s="536"/>
      <c r="AZ374" s="204"/>
      <c r="BA374" s="204"/>
      <c r="BB374" s="204"/>
      <c r="BC374" s="204"/>
      <c r="BD374" s="204"/>
      <c r="BE374" s="204"/>
      <c r="BF374" s="204"/>
      <c r="BG374" s="204"/>
      <c r="BH374" s="204"/>
      <c r="BI374" s="204"/>
      <c r="BJ374" s="204"/>
      <c r="BK374" s="204"/>
      <c r="BL374" s="204"/>
      <c r="BM374" s="204"/>
      <c r="BN374" s="204"/>
      <c r="BO374" s="204"/>
      <c r="BP374" s="204"/>
      <c r="BQ374" s="204"/>
      <c r="BR374" s="204"/>
      <c r="BS374" s="204"/>
      <c r="BT374" s="204"/>
      <c r="BU374" s="204"/>
      <c r="BV374" s="204"/>
      <c r="BW374" s="204"/>
      <c r="BX374" s="204"/>
      <c r="BY374" s="204"/>
      <c r="BZ374" s="204"/>
      <c r="CA374" s="204"/>
      <c r="CB374" s="204"/>
      <c r="CC374" s="204"/>
      <c r="CD374" s="204"/>
      <c r="CE374" s="204"/>
      <c r="CF374" s="204"/>
      <c r="CG374" s="204"/>
      <c r="CH374" s="204"/>
      <c r="CI374" s="204"/>
      <c r="CJ374" s="204"/>
      <c r="CK374" s="204"/>
      <c r="CL374" s="925"/>
      <c r="CM374" s="926"/>
      <c r="CN374" s="927"/>
      <c r="CO374" s="180"/>
      <c r="CP374" s="178"/>
      <c r="CQ374" s="179"/>
      <c r="CR374" s="179"/>
      <c r="CT374" s="204"/>
      <c r="CU374" s="204"/>
      <c r="CV374" s="204"/>
      <c r="CX374" s="228"/>
    </row>
    <row r="375" spans="2:102" ht="15.75" x14ac:dyDescent="0.25">
      <c r="B375" s="204"/>
      <c r="C375" s="204"/>
      <c r="D375" s="204"/>
      <c r="E375" s="204"/>
      <c r="F375" s="204"/>
      <c r="G375" s="204"/>
      <c r="H375" s="204"/>
      <c r="I375" s="204"/>
      <c r="J375" s="204"/>
      <c r="K375" s="204"/>
      <c r="L375" s="204"/>
      <c r="M375" s="204"/>
      <c r="N375" s="204"/>
      <c r="O375" s="204"/>
      <c r="P375" s="204"/>
      <c r="Q375" s="204"/>
      <c r="R375" s="204"/>
      <c r="S375" s="204"/>
      <c r="T375" s="204"/>
      <c r="U375" s="204"/>
      <c r="V375" s="204"/>
      <c r="W375" s="204"/>
      <c r="X375" s="204"/>
      <c r="Y375" s="204"/>
      <c r="Z375" s="204"/>
      <c r="AA375" s="204"/>
      <c r="AB375" s="204"/>
      <c r="AC375" s="204"/>
      <c r="AD375" s="204"/>
      <c r="AE375" s="204"/>
      <c r="AF375" s="204"/>
      <c r="AG375" s="536"/>
      <c r="AH375" s="204"/>
      <c r="AI375" s="204"/>
      <c r="AJ375" s="204"/>
      <c r="AK375" s="204"/>
      <c r="AL375" s="204"/>
      <c r="AM375" s="204"/>
      <c r="AN375" s="204"/>
      <c r="AO375" s="204"/>
      <c r="AP375" s="204"/>
      <c r="AQ375" s="536"/>
      <c r="AR375" s="536"/>
      <c r="AS375" s="544"/>
      <c r="AT375" s="544"/>
      <c r="AU375" s="544"/>
      <c r="AV375" s="544"/>
      <c r="AW375" s="536"/>
      <c r="AX375" s="536"/>
      <c r="AZ375" s="204"/>
      <c r="BA375" s="204"/>
      <c r="BB375" s="204"/>
      <c r="BC375" s="204"/>
      <c r="BD375" s="204"/>
      <c r="BE375" s="204"/>
      <c r="BF375" s="204"/>
      <c r="BG375" s="204"/>
      <c r="BH375" s="204"/>
      <c r="BI375" s="204"/>
      <c r="BJ375" s="204"/>
      <c r="BK375" s="204"/>
      <c r="BL375" s="204"/>
      <c r="BM375" s="204"/>
      <c r="BN375" s="204"/>
      <c r="BO375" s="204"/>
      <c r="BP375" s="204"/>
      <c r="BQ375" s="204"/>
      <c r="BR375" s="204"/>
      <c r="BS375" s="204"/>
      <c r="BT375" s="204"/>
      <c r="BU375" s="204"/>
      <c r="BV375" s="204"/>
      <c r="BW375" s="204"/>
      <c r="BX375" s="204"/>
      <c r="BY375" s="204"/>
      <c r="BZ375" s="204"/>
      <c r="CA375" s="204"/>
      <c r="CB375" s="204"/>
      <c r="CC375" s="204"/>
      <c r="CD375" s="204"/>
      <c r="CE375" s="204"/>
      <c r="CF375" s="204"/>
      <c r="CG375" s="204"/>
      <c r="CH375" s="204"/>
      <c r="CI375" s="204"/>
      <c r="CJ375" s="204"/>
      <c r="CK375" s="204"/>
      <c r="CL375" s="182"/>
      <c r="CM375" s="183"/>
      <c r="CN375" s="184"/>
      <c r="CO375" s="180"/>
      <c r="CP375" s="178"/>
      <c r="CQ375" s="179"/>
      <c r="CR375" s="179"/>
      <c r="CT375" s="204"/>
      <c r="CU375" s="204"/>
      <c r="CV375" s="204"/>
      <c r="CX375" s="228"/>
    </row>
    <row r="376" spans="2:102" ht="15.75" x14ac:dyDescent="0.25">
      <c r="B376" s="204"/>
      <c r="C376" s="204"/>
      <c r="D376" s="204"/>
      <c r="E376" s="204"/>
      <c r="F376" s="204"/>
      <c r="G376" s="204"/>
      <c r="H376" s="204"/>
      <c r="I376" s="204"/>
      <c r="J376" s="204"/>
      <c r="K376" s="204"/>
      <c r="L376" s="204"/>
      <c r="M376" s="204"/>
      <c r="N376" s="204"/>
      <c r="O376" s="204"/>
      <c r="P376" s="204"/>
      <c r="Q376" s="204"/>
      <c r="R376" s="204"/>
      <c r="S376" s="204"/>
      <c r="T376" s="204"/>
      <c r="U376" s="204"/>
      <c r="V376" s="204"/>
      <c r="W376" s="204"/>
      <c r="X376" s="204"/>
      <c r="Y376" s="204"/>
      <c r="Z376" s="204"/>
      <c r="AA376" s="204"/>
      <c r="AB376" s="204"/>
      <c r="AC376" s="204"/>
      <c r="AD376" s="204"/>
      <c r="AE376" s="204"/>
      <c r="AF376" s="204"/>
      <c r="AG376" s="536"/>
      <c r="AH376" s="204"/>
      <c r="AI376" s="204"/>
      <c r="AJ376" s="204"/>
      <c r="AK376" s="204"/>
      <c r="AL376" s="204"/>
      <c r="AM376" s="204"/>
      <c r="AN376" s="204"/>
      <c r="AO376" s="204"/>
      <c r="AP376" s="204"/>
      <c r="AQ376" s="536"/>
      <c r="AR376" s="536"/>
      <c r="AS376" s="544"/>
      <c r="AT376" s="544"/>
      <c r="AU376" s="544"/>
      <c r="AV376" s="544"/>
      <c r="AW376" s="536"/>
      <c r="AX376" s="536"/>
      <c r="AZ376" s="204"/>
      <c r="BA376" s="204"/>
      <c r="BB376" s="204"/>
      <c r="BC376" s="204"/>
      <c r="BD376" s="204"/>
      <c r="BE376" s="204"/>
      <c r="BF376" s="204"/>
      <c r="BG376" s="204"/>
      <c r="BH376" s="204"/>
      <c r="BI376" s="204"/>
      <c r="BJ376" s="204"/>
      <c r="BK376" s="204"/>
      <c r="BL376" s="204"/>
      <c r="BM376" s="204"/>
      <c r="BN376" s="204"/>
      <c r="BO376" s="204"/>
      <c r="BP376" s="204"/>
      <c r="BQ376" s="204"/>
      <c r="BR376" s="204"/>
      <c r="BS376" s="204"/>
      <c r="BT376" s="204"/>
      <c r="BU376" s="204"/>
      <c r="BV376" s="204"/>
      <c r="BW376" s="204"/>
      <c r="BX376" s="204"/>
      <c r="BY376" s="204"/>
      <c r="BZ376" s="204"/>
      <c r="CA376" s="204"/>
      <c r="CB376" s="204"/>
      <c r="CC376" s="204"/>
      <c r="CD376" s="204"/>
      <c r="CE376" s="204"/>
      <c r="CF376" s="204"/>
      <c r="CG376" s="204"/>
      <c r="CH376" s="204"/>
      <c r="CI376" s="204"/>
      <c r="CJ376" s="204"/>
      <c r="CK376" s="204"/>
      <c r="CL376" s="229" t="s">
        <v>94</v>
      </c>
      <c r="CM376" s="230"/>
      <c r="CN376" s="231"/>
      <c r="CO376" s="180">
        <f>+CP332</f>
        <v>0</v>
      </c>
      <c r="CP376" s="129" t="str">
        <f>+CN333</f>
        <v>יש למלא את הסכום המצטבר ששולם בחשבונות קודמים</v>
      </c>
      <c r="CT376" s="204"/>
      <c r="CU376" s="204"/>
      <c r="CV376" s="204"/>
    </row>
    <row r="377" spans="2:102" ht="15.75" x14ac:dyDescent="0.25">
      <c r="B377" s="204"/>
      <c r="C377" s="204"/>
      <c r="D377" s="204"/>
      <c r="E377" s="204"/>
      <c r="F377" s="204"/>
      <c r="G377" s="204"/>
      <c r="H377" s="204"/>
      <c r="I377" s="204"/>
      <c r="J377" s="204"/>
      <c r="K377" s="204"/>
      <c r="L377" s="204"/>
      <c r="M377" s="204"/>
      <c r="N377" s="204"/>
      <c r="O377" s="204"/>
      <c r="P377" s="204"/>
      <c r="Q377" s="204"/>
      <c r="R377" s="204"/>
      <c r="S377" s="204"/>
      <c r="T377" s="204"/>
      <c r="U377" s="204"/>
      <c r="V377" s="204"/>
      <c r="W377" s="204"/>
      <c r="X377" s="204"/>
      <c r="Y377" s="204"/>
      <c r="Z377" s="204"/>
      <c r="AA377" s="204"/>
      <c r="AB377" s="204"/>
      <c r="AC377" s="204"/>
      <c r="AD377" s="204"/>
      <c r="AE377" s="204"/>
      <c r="AF377" s="204"/>
      <c r="AG377" s="536"/>
      <c r="AH377" s="204"/>
      <c r="AI377" s="204"/>
      <c r="AJ377" s="204"/>
      <c r="AK377" s="204"/>
      <c r="AL377" s="204"/>
      <c r="AM377" s="204"/>
      <c r="AN377" s="204"/>
      <c r="AO377" s="204"/>
      <c r="AP377" s="204"/>
      <c r="AQ377" s="536"/>
      <c r="AR377" s="536"/>
      <c r="AS377" s="544"/>
      <c r="AT377" s="544"/>
      <c r="AU377" s="544"/>
      <c r="AV377" s="544"/>
      <c r="AW377" s="536"/>
      <c r="AX377" s="536"/>
      <c r="AZ377" s="204"/>
      <c r="BA377" s="204"/>
      <c r="BB377" s="204"/>
      <c r="BC377" s="204"/>
      <c r="BD377" s="204"/>
      <c r="BE377" s="204"/>
      <c r="BF377" s="204"/>
      <c r="BG377" s="204"/>
      <c r="BH377" s="204"/>
      <c r="BI377" s="204"/>
      <c r="BJ377" s="204"/>
      <c r="BK377" s="204"/>
      <c r="BL377" s="204"/>
      <c r="BM377" s="204"/>
      <c r="BN377" s="204"/>
      <c r="BO377" s="204"/>
      <c r="BP377" s="204"/>
      <c r="BQ377" s="204"/>
      <c r="BR377" s="204"/>
      <c r="BS377" s="204"/>
      <c r="BT377" s="204"/>
      <c r="BU377" s="204"/>
      <c r="BV377" s="204"/>
      <c r="BW377" s="204"/>
      <c r="BX377" s="204"/>
      <c r="BY377" s="204"/>
      <c r="BZ377" s="204"/>
      <c r="CA377" s="204"/>
      <c r="CB377" s="204"/>
      <c r="CC377" s="204"/>
      <c r="CD377" s="204"/>
      <c r="CE377" s="204"/>
      <c r="CF377" s="204"/>
      <c r="CG377" s="204"/>
      <c r="CH377" s="204"/>
      <c r="CI377" s="204"/>
      <c r="CJ377" s="204"/>
      <c r="CK377" s="204"/>
      <c r="CL377" s="907" t="s">
        <v>93</v>
      </c>
      <c r="CM377" s="908"/>
      <c r="CN377" s="909"/>
      <c r="CO377" s="180">
        <f>+CO343</f>
        <v>0</v>
      </c>
      <c r="CP377" s="129" t="str">
        <f>+CP343</f>
        <v>יש לציין בחשבון הסופי את מספר החוזה עם הקבלן</v>
      </c>
      <c r="CQ377" s="9"/>
      <c r="CR377" s="9"/>
      <c r="CS377" s="204"/>
      <c r="CT377" s="204"/>
      <c r="CU377" s="204"/>
      <c r="CV377" s="204"/>
    </row>
    <row r="378" spans="2:102" ht="13.5" customHeight="1" x14ac:dyDescent="0.25">
      <c r="B378" s="204"/>
      <c r="C378" s="204"/>
      <c r="D378" s="204"/>
      <c r="E378" s="204"/>
      <c r="F378" s="204"/>
      <c r="G378" s="204"/>
      <c r="H378" s="204"/>
      <c r="I378" s="204"/>
      <c r="J378" s="204"/>
      <c r="K378" s="204"/>
      <c r="L378" s="204"/>
      <c r="M378" s="204"/>
      <c r="N378" s="204"/>
      <c r="O378" s="204"/>
      <c r="P378" s="204"/>
      <c r="Q378" s="204"/>
      <c r="R378" s="204"/>
      <c r="S378" s="204"/>
      <c r="T378" s="204"/>
      <c r="U378" s="204"/>
      <c r="V378" s="204"/>
      <c r="W378" s="204"/>
      <c r="X378" s="204"/>
      <c r="Y378" s="204"/>
      <c r="Z378" s="204"/>
      <c r="AA378" s="204"/>
      <c r="AB378" s="204"/>
      <c r="AC378" s="204"/>
      <c r="AD378" s="204"/>
      <c r="AE378" s="204"/>
      <c r="AF378" s="204"/>
      <c r="AG378" s="536"/>
      <c r="AH378" s="204"/>
      <c r="AI378" s="204"/>
      <c r="AJ378" s="204"/>
      <c r="AK378" s="204"/>
      <c r="AL378" s="204"/>
      <c r="AM378" s="204"/>
      <c r="AN378" s="204"/>
      <c r="AO378" s="204"/>
      <c r="AP378" s="204"/>
      <c r="AQ378" s="536"/>
      <c r="AR378" s="536"/>
      <c r="AS378" s="544"/>
      <c r="AT378" s="544"/>
      <c r="AU378" s="544"/>
      <c r="AV378" s="544"/>
      <c r="AW378" s="536"/>
      <c r="AX378" s="536"/>
      <c r="AZ378" s="204"/>
      <c r="BA378" s="204"/>
      <c r="BB378" s="204"/>
      <c r="BC378" s="204"/>
      <c r="BD378" s="204"/>
      <c r="BE378" s="204"/>
      <c r="BF378" s="204"/>
      <c r="BG378" s="204"/>
      <c r="BH378" s="204"/>
      <c r="BI378" s="204"/>
      <c r="BJ378" s="204"/>
      <c r="BK378" s="204"/>
      <c r="BL378" s="204"/>
      <c r="BM378" s="204"/>
      <c r="BN378" s="204"/>
      <c r="BO378" s="204"/>
      <c r="BP378" s="204"/>
      <c r="BQ378" s="204"/>
      <c r="BR378" s="204"/>
      <c r="BS378" s="204"/>
      <c r="BT378" s="204"/>
      <c r="BU378" s="204"/>
      <c r="BV378" s="204"/>
      <c r="BW378" s="204"/>
      <c r="BX378" s="204"/>
      <c r="BY378" s="204"/>
      <c r="BZ378" s="204"/>
      <c r="CA378" s="204"/>
      <c r="CB378" s="204"/>
      <c r="CC378" s="204"/>
      <c r="CD378" s="204"/>
      <c r="CE378" s="204"/>
      <c r="CF378" s="204"/>
      <c r="CG378" s="204"/>
      <c r="CH378" s="204"/>
      <c r="CI378" s="204"/>
      <c r="CJ378" s="204"/>
      <c r="CK378" s="204"/>
      <c r="CL378" s="907"/>
      <c r="CM378" s="908"/>
      <c r="CN378" s="909"/>
      <c r="CO378" s="180"/>
      <c r="CP378" s="113" t="s">
        <v>101</v>
      </c>
      <c r="CQ378" s="9"/>
      <c r="CR378" s="9"/>
      <c r="CS378" s="204"/>
      <c r="CT378" s="204"/>
      <c r="CU378" s="204"/>
      <c r="CV378" s="204"/>
    </row>
    <row r="379" spans="2:102" ht="15.75" x14ac:dyDescent="0.25">
      <c r="B379" s="204"/>
      <c r="C379" s="204"/>
      <c r="D379" s="204"/>
      <c r="E379" s="204"/>
      <c r="F379" s="204"/>
      <c r="G379" s="204"/>
      <c r="H379" s="204"/>
      <c r="I379" s="204"/>
      <c r="J379" s="204"/>
      <c r="K379" s="204"/>
      <c r="L379" s="204"/>
      <c r="M379" s="204"/>
      <c r="N379" s="204"/>
      <c r="O379" s="204"/>
      <c r="P379" s="204"/>
      <c r="Q379" s="204"/>
      <c r="R379" s="204"/>
      <c r="S379" s="204"/>
      <c r="T379" s="204"/>
      <c r="U379" s="204"/>
      <c r="V379" s="204"/>
      <c r="W379" s="204"/>
      <c r="X379" s="204"/>
      <c r="Y379" s="204"/>
      <c r="Z379" s="204"/>
      <c r="AA379" s="204"/>
      <c r="AB379" s="204"/>
      <c r="AC379" s="204"/>
      <c r="AD379" s="204"/>
      <c r="AE379" s="204"/>
      <c r="AF379" s="204"/>
      <c r="AG379" s="536"/>
      <c r="AH379" s="204"/>
      <c r="AI379" s="204"/>
      <c r="AJ379" s="204"/>
      <c r="AK379" s="204"/>
      <c r="AL379" s="204"/>
      <c r="AM379" s="204"/>
      <c r="AN379" s="204"/>
      <c r="AO379" s="204"/>
      <c r="AP379" s="204"/>
      <c r="AQ379" s="536"/>
      <c r="AR379" s="536"/>
      <c r="AS379" s="544"/>
      <c r="AT379" s="544"/>
      <c r="AU379" s="544"/>
      <c r="AV379" s="544"/>
      <c r="AW379" s="536"/>
      <c r="AX379" s="536"/>
      <c r="AZ379" s="204"/>
      <c r="BA379" s="204"/>
      <c r="BB379" s="204"/>
      <c r="BC379" s="204"/>
      <c r="BD379" s="204"/>
      <c r="BE379" s="204"/>
      <c r="BF379" s="204"/>
      <c r="BG379" s="204"/>
      <c r="BH379" s="204"/>
      <c r="BI379" s="204"/>
      <c r="BJ379" s="204"/>
      <c r="BK379" s="204"/>
      <c r="BL379" s="204"/>
      <c r="BM379" s="204"/>
      <c r="BN379" s="204"/>
      <c r="BO379" s="204"/>
      <c r="BP379" s="204"/>
      <c r="BQ379" s="204"/>
      <c r="BR379" s="204"/>
      <c r="BS379" s="204"/>
      <c r="BT379" s="204"/>
      <c r="BU379" s="204"/>
      <c r="BV379" s="204"/>
      <c r="BW379" s="204"/>
      <c r="BX379" s="204"/>
      <c r="BY379" s="204"/>
      <c r="BZ379" s="204"/>
      <c r="CA379" s="204"/>
      <c r="CB379" s="204"/>
      <c r="CC379" s="204"/>
      <c r="CD379" s="204"/>
      <c r="CE379" s="204"/>
      <c r="CF379" s="204"/>
      <c r="CG379" s="204"/>
      <c r="CH379" s="204"/>
      <c r="CI379" s="204"/>
      <c r="CJ379" s="204"/>
      <c r="CK379" s="204"/>
      <c r="CL379" s="907"/>
      <c r="CM379" s="908"/>
      <c r="CN379" s="909"/>
      <c r="CO379" s="180"/>
      <c r="CP379" s="9"/>
      <c r="CQ379" s="9"/>
      <c r="CR379" s="9"/>
      <c r="CS379" s="204"/>
      <c r="CT379" s="204"/>
      <c r="CU379" s="204"/>
      <c r="CV379" s="204"/>
    </row>
    <row r="380" spans="2:102" ht="15.75" x14ac:dyDescent="0.25">
      <c r="B380" s="204"/>
      <c r="C380" s="204"/>
      <c r="D380" s="204"/>
      <c r="E380" s="204"/>
      <c r="F380" s="204"/>
      <c r="G380" s="204"/>
      <c r="H380" s="204"/>
      <c r="I380" s="204"/>
      <c r="J380" s="204"/>
      <c r="K380" s="204"/>
      <c r="L380" s="204"/>
      <c r="M380" s="204"/>
      <c r="N380" s="204"/>
      <c r="O380" s="204"/>
      <c r="P380" s="204"/>
      <c r="Q380" s="204"/>
      <c r="R380" s="204"/>
      <c r="S380" s="204"/>
      <c r="T380" s="204"/>
      <c r="U380" s="204"/>
      <c r="V380" s="204"/>
      <c r="W380" s="204"/>
      <c r="X380" s="204"/>
      <c r="Y380" s="204"/>
      <c r="Z380" s="204"/>
      <c r="AA380" s="204"/>
      <c r="AB380" s="204"/>
      <c r="AC380" s="204"/>
      <c r="AD380" s="204"/>
      <c r="AE380" s="204"/>
      <c r="AF380" s="204"/>
      <c r="AG380" s="536"/>
      <c r="AH380" s="204"/>
      <c r="AI380" s="204"/>
      <c r="AJ380" s="204"/>
      <c r="AK380" s="204"/>
      <c r="AL380" s="204"/>
      <c r="AM380" s="204"/>
      <c r="AN380" s="204"/>
      <c r="AO380" s="204"/>
      <c r="AP380" s="204"/>
      <c r="AQ380" s="536"/>
      <c r="AR380" s="536"/>
      <c r="AS380" s="544"/>
      <c r="AT380" s="544"/>
      <c r="AU380" s="544"/>
      <c r="AV380" s="544"/>
      <c r="AW380" s="536"/>
      <c r="AX380" s="536"/>
      <c r="AZ380" s="204"/>
      <c r="BA380" s="204"/>
      <c r="BB380" s="204"/>
      <c r="BC380" s="204"/>
      <c r="BD380" s="204"/>
      <c r="BE380" s="204"/>
      <c r="BF380" s="204"/>
      <c r="BG380" s="204"/>
      <c r="BH380" s="204"/>
      <c r="BI380" s="204"/>
      <c r="BJ380" s="204"/>
      <c r="BK380" s="204"/>
      <c r="BL380" s="204"/>
      <c r="BM380" s="204"/>
      <c r="BN380" s="204"/>
      <c r="BO380" s="204"/>
      <c r="BP380" s="204"/>
      <c r="BQ380" s="204"/>
      <c r="BR380" s="204"/>
      <c r="BS380" s="204"/>
      <c r="BT380" s="204"/>
      <c r="BU380" s="204"/>
      <c r="BV380" s="204"/>
      <c r="BW380" s="204"/>
      <c r="BX380" s="204"/>
      <c r="BY380" s="204"/>
      <c r="BZ380" s="204"/>
      <c r="CA380" s="204"/>
      <c r="CB380" s="204"/>
      <c r="CC380" s="204"/>
      <c r="CD380" s="204"/>
      <c r="CE380" s="204"/>
      <c r="CF380" s="204"/>
      <c r="CG380" s="204"/>
      <c r="CH380" s="204"/>
      <c r="CI380" s="204"/>
      <c r="CJ380" s="204"/>
      <c r="CK380" s="204"/>
      <c r="CL380" s="907" t="s">
        <v>96</v>
      </c>
      <c r="CM380" s="908"/>
      <c r="CN380" s="909"/>
      <c r="CO380" s="180"/>
      <c r="CP380" s="204"/>
      <c r="CQ380" s="204"/>
      <c r="CR380" s="204"/>
      <c r="CS380" s="204"/>
      <c r="CT380" s="204"/>
      <c r="CU380" s="204"/>
      <c r="CV380" s="204"/>
    </row>
    <row r="381" spans="2:102" ht="15.75" x14ac:dyDescent="0.25">
      <c r="B381" s="204"/>
      <c r="C381" s="204"/>
      <c r="D381" s="204"/>
      <c r="E381" s="204"/>
      <c r="F381" s="204"/>
      <c r="G381" s="204"/>
      <c r="H381" s="204"/>
      <c r="I381" s="204"/>
      <c r="J381" s="204"/>
      <c r="K381" s="204"/>
      <c r="L381" s="204"/>
      <c r="M381" s="204"/>
      <c r="N381" s="204"/>
      <c r="O381" s="204"/>
      <c r="P381" s="204"/>
      <c r="Q381" s="204"/>
      <c r="R381" s="204"/>
      <c r="S381" s="204"/>
      <c r="T381" s="204"/>
      <c r="U381" s="204"/>
      <c r="V381" s="204"/>
      <c r="W381" s="204"/>
      <c r="X381" s="204"/>
      <c r="Y381" s="204"/>
      <c r="Z381" s="204"/>
      <c r="AA381" s="204"/>
      <c r="AB381" s="204"/>
      <c r="AC381" s="204"/>
      <c r="AD381" s="204"/>
      <c r="AE381" s="204"/>
      <c r="AF381" s="204"/>
      <c r="AG381" s="536"/>
      <c r="AH381" s="204"/>
      <c r="AI381" s="204"/>
      <c r="AJ381" s="204"/>
      <c r="AK381" s="204"/>
      <c r="AL381" s="204"/>
      <c r="AM381" s="204"/>
      <c r="AN381" s="204"/>
      <c r="AO381" s="204"/>
      <c r="AP381" s="204"/>
      <c r="AQ381" s="536"/>
      <c r="AR381" s="536"/>
      <c r="AS381" s="544"/>
      <c r="AT381" s="544"/>
      <c r="AU381" s="544"/>
      <c r="AV381" s="544"/>
      <c r="AW381" s="536"/>
      <c r="AX381" s="536"/>
      <c r="AZ381" s="204"/>
      <c r="BA381" s="204"/>
      <c r="BB381" s="204"/>
      <c r="BC381" s="204"/>
      <c r="BD381" s="204"/>
      <c r="BE381" s="204"/>
      <c r="BF381" s="204"/>
      <c r="BG381" s="204"/>
      <c r="BH381" s="204"/>
      <c r="BI381" s="204"/>
      <c r="BJ381" s="204"/>
      <c r="BK381" s="204"/>
      <c r="BL381" s="204"/>
      <c r="BM381" s="204"/>
      <c r="BN381" s="204"/>
      <c r="BO381" s="204"/>
      <c r="BP381" s="204"/>
      <c r="BQ381" s="204"/>
      <c r="BR381" s="204"/>
      <c r="BS381" s="204"/>
      <c r="BT381" s="204"/>
      <c r="BU381" s="204"/>
      <c r="BV381" s="204"/>
      <c r="BW381" s="204"/>
      <c r="BX381" s="204"/>
      <c r="BY381" s="204"/>
      <c r="BZ381" s="204"/>
      <c r="CA381" s="204"/>
      <c r="CB381" s="204"/>
      <c r="CC381" s="204"/>
      <c r="CD381" s="204"/>
      <c r="CE381" s="204"/>
      <c r="CF381" s="204"/>
      <c r="CG381" s="204"/>
      <c r="CH381" s="204"/>
      <c r="CI381" s="204"/>
      <c r="CJ381" s="204"/>
      <c r="CK381" s="204"/>
      <c r="CL381" s="907" t="s">
        <v>293</v>
      </c>
      <c r="CM381" s="908"/>
      <c r="CN381" s="909"/>
      <c r="CO381" s="180" t="e">
        <f>+CO322</f>
        <v>#REF!</v>
      </c>
      <c r="CP381" s="204" t="str">
        <f>+CP323</f>
        <v>הסכום המצטבר לתשלום בחשבון חלקי לא יהיה מעל 95%. יש להקטין % לתשלום.</v>
      </c>
      <c r="CQ381" s="204"/>
      <c r="CR381" s="204"/>
      <c r="CS381" s="204"/>
      <c r="CT381" s="204"/>
      <c r="CU381" s="204"/>
      <c r="CV381" s="204"/>
    </row>
    <row r="382" spans="2:102" ht="15.75" x14ac:dyDescent="0.25">
      <c r="B382" s="204"/>
      <c r="C382" s="204"/>
      <c r="D382" s="204"/>
      <c r="E382" s="204"/>
      <c r="F382" s="204"/>
      <c r="G382" s="204"/>
      <c r="H382" s="204"/>
      <c r="I382" s="204"/>
      <c r="J382" s="204"/>
      <c r="K382" s="204"/>
      <c r="L382" s="204"/>
      <c r="M382" s="204"/>
      <c r="N382" s="204"/>
      <c r="O382" s="204"/>
      <c r="P382" s="204"/>
      <c r="Q382" s="204"/>
      <c r="R382" s="204"/>
      <c r="S382" s="204"/>
      <c r="T382" s="204"/>
      <c r="U382" s="204"/>
      <c r="V382" s="204"/>
      <c r="W382" s="204"/>
      <c r="X382" s="204"/>
      <c r="Y382" s="204"/>
      <c r="Z382" s="204"/>
      <c r="AA382" s="204"/>
      <c r="AB382" s="204"/>
      <c r="AC382" s="204"/>
      <c r="AD382" s="204"/>
      <c r="AE382" s="204"/>
      <c r="AF382" s="204"/>
      <c r="AG382" s="536"/>
      <c r="AH382" s="204"/>
      <c r="AI382" s="204"/>
      <c r="AJ382" s="204"/>
      <c r="AK382" s="204"/>
      <c r="AL382" s="204"/>
      <c r="AM382" s="204"/>
      <c r="AN382" s="204"/>
      <c r="AO382" s="204"/>
      <c r="AP382" s="204"/>
      <c r="AQ382" s="536"/>
      <c r="AR382" s="536"/>
      <c r="AS382" s="544"/>
      <c r="AT382" s="544"/>
      <c r="AU382" s="544"/>
      <c r="AV382" s="544"/>
      <c r="AW382" s="536"/>
      <c r="AX382" s="536"/>
      <c r="AZ382" s="204"/>
      <c r="BA382" s="204"/>
      <c r="BB382" s="204"/>
      <c r="BC382" s="204"/>
      <c r="BD382" s="204"/>
      <c r="BE382" s="204"/>
      <c r="BF382" s="204"/>
      <c r="BG382" s="204"/>
      <c r="BH382" s="204"/>
      <c r="BI382" s="204"/>
      <c r="BJ382" s="204"/>
      <c r="BK382" s="204"/>
      <c r="BL382" s="204"/>
      <c r="BM382" s="204"/>
      <c r="BN382" s="204"/>
      <c r="BO382" s="204"/>
      <c r="BP382" s="204"/>
      <c r="BQ382" s="204"/>
      <c r="BR382" s="204"/>
      <c r="BS382" s="204"/>
      <c r="BT382" s="204"/>
      <c r="BU382" s="204"/>
      <c r="BV382" s="204"/>
      <c r="BW382" s="204"/>
      <c r="BX382" s="204"/>
      <c r="BY382" s="204"/>
      <c r="BZ382" s="204"/>
      <c r="CA382" s="204"/>
      <c r="CB382" s="204"/>
      <c r="CC382" s="204"/>
      <c r="CD382" s="204"/>
      <c r="CE382" s="204"/>
      <c r="CF382" s="204"/>
      <c r="CG382" s="204"/>
      <c r="CH382" s="204"/>
      <c r="CI382" s="204"/>
      <c r="CJ382" s="204"/>
      <c r="CK382" s="204"/>
      <c r="CL382" s="907" t="s">
        <v>294</v>
      </c>
      <c r="CM382" s="908"/>
      <c r="CN382" s="909"/>
      <c r="CO382" s="180" t="e">
        <f>+CP325</f>
        <v>#REF!</v>
      </c>
      <c r="CP382" s="232" t="str">
        <f>+CO326</f>
        <v>יש שורה בה סך % שירותים חלקיים חורג מהמכסה קיימת</v>
      </c>
      <c r="CQ382" s="204"/>
      <c r="CR382" s="204"/>
      <c r="CS382" s="204"/>
      <c r="CT382" s="204"/>
      <c r="CU382" s="204"/>
      <c r="CV382" s="204"/>
    </row>
    <row r="383" spans="2:102" x14ac:dyDescent="0.2">
      <c r="B383" s="204"/>
      <c r="C383" s="204"/>
      <c r="D383" s="204"/>
      <c r="E383" s="204"/>
      <c r="F383" s="204"/>
      <c r="G383" s="204"/>
      <c r="H383" s="204"/>
      <c r="I383" s="204"/>
      <c r="J383" s="204"/>
      <c r="K383" s="204"/>
      <c r="L383" s="204"/>
      <c r="M383" s="204"/>
      <c r="N383" s="204"/>
      <c r="O383" s="204"/>
      <c r="P383" s="204"/>
      <c r="Q383" s="204"/>
      <c r="R383" s="204"/>
      <c r="S383" s="204"/>
      <c r="T383" s="204"/>
      <c r="U383" s="204"/>
      <c r="V383" s="204"/>
      <c r="W383" s="204"/>
      <c r="X383" s="204"/>
      <c r="Y383" s="204"/>
      <c r="Z383" s="204"/>
      <c r="AA383" s="204"/>
      <c r="AB383" s="204"/>
      <c r="AC383" s="204"/>
      <c r="AD383" s="204"/>
      <c r="AE383" s="204"/>
      <c r="AF383" s="204"/>
      <c r="AG383" s="536"/>
      <c r="AH383" s="204"/>
      <c r="AI383" s="204"/>
      <c r="AJ383" s="204"/>
      <c r="AK383" s="204"/>
      <c r="AL383" s="204"/>
      <c r="AM383" s="204"/>
      <c r="AN383" s="204"/>
      <c r="AO383" s="204"/>
      <c r="AP383" s="204"/>
      <c r="AQ383" s="536"/>
      <c r="AR383" s="536"/>
      <c r="AS383" s="544"/>
      <c r="AT383" s="544"/>
      <c r="AU383" s="544"/>
      <c r="AV383" s="544"/>
      <c r="AW383" s="536"/>
      <c r="AX383" s="536"/>
      <c r="AZ383" s="204"/>
      <c r="BA383" s="204"/>
      <c r="BB383" s="204"/>
      <c r="BC383" s="204"/>
      <c r="BD383" s="204"/>
      <c r="BE383" s="204"/>
      <c r="BF383" s="204"/>
      <c r="BG383" s="204"/>
      <c r="BH383" s="204"/>
      <c r="BI383" s="204"/>
      <c r="BJ383" s="204"/>
      <c r="BK383" s="204"/>
      <c r="BL383" s="204"/>
      <c r="BM383" s="204"/>
      <c r="BN383" s="204"/>
      <c r="BO383" s="204"/>
      <c r="BP383" s="204"/>
      <c r="BQ383" s="204"/>
      <c r="BR383" s="204"/>
      <c r="BS383" s="204"/>
      <c r="BT383" s="204"/>
      <c r="BU383" s="204"/>
      <c r="BV383" s="204"/>
      <c r="BW383" s="204"/>
      <c r="BX383" s="204"/>
      <c r="BY383" s="204"/>
      <c r="BZ383" s="204"/>
      <c r="CA383" s="204"/>
      <c r="CB383" s="204"/>
      <c r="CC383" s="204"/>
      <c r="CD383" s="204"/>
      <c r="CE383" s="204"/>
      <c r="CF383" s="204"/>
      <c r="CG383" s="204"/>
      <c r="CH383" s="204"/>
      <c r="CI383" s="204"/>
      <c r="CJ383" s="204"/>
      <c r="CK383" s="204"/>
      <c r="CL383" s="233" t="s">
        <v>295</v>
      </c>
      <c r="CM383" s="204"/>
      <c r="CN383" s="204"/>
      <c r="CO383" s="204" t="s">
        <v>296</v>
      </c>
      <c r="CP383" s="204"/>
      <c r="CQ383" s="204"/>
      <c r="CR383" s="204"/>
      <c r="CS383" s="204"/>
      <c r="CT383" s="204"/>
      <c r="CU383" s="204"/>
      <c r="CV383" s="204"/>
    </row>
    <row r="384" spans="2:102" ht="13.5" thickBot="1" x14ac:dyDescent="0.25">
      <c r="B384" s="204"/>
      <c r="C384" s="204"/>
      <c r="D384" s="204"/>
      <c r="E384" s="204"/>
      <c r="F384" s="204"/>
      <c r="G384" s="204"/>
      <c r="H384" s="204"/>
      <c r="I384" s="204"/>
      <c r="J384" s="204"/>
      <c r="K384" s="204"/>
      <c r="L384" s="204"/>
      <c r="M384" s="204"/>
      <c r="N384" s="204"/>
      <c r="O384" s="204"/>
      <c r="P384" s="204"/>
      <c r="Q384" s="204"/>
      <c r="R384" s="204"/>
      <c r="S384" s="204"/>
      <c r="T384" s="204"/>
      <c r="U384" s="204"/>
      <c r="V384" s="204"/>
      <c r="W384" s="204"/>
      <c r="X384" s="204"/>
      <c r="Y384" s="204"/>
      <c r="Z384" s="204"/>
      <c r="AA384" s="204"/>
      <c r="AB384" s="204"/>
      <c r="AC384" s="204"/>
      <c r="AD384" s="204"/>
      <c r="AE384" s="204"/>
      <c r="AF384" s="204"/>
      <c r="AG384" s="536"/>
      <c r="AH384" s="204"/>
      <c r="AI384" s="204"/>
      <c r="AJ384" s="204"/>
      <c r="AK384" s="204"/>
      <c r="AL384" s="204"/>
      <c r="AM384" s="204"/>
      <c r="AN384" s="204"/>
      <c r="AO384" s="204"/>
      <c r="AP384" s="204"/>
      <c r="AQ384" s="536"/>
      <c r="AR384" s="536"/>
      <c r="AS384" s="544"/>
      <c r="AT384" s="544"/>
      <c r="AU384" s="544"/>
      <c r="AV384" s="544"/>
      <c r="AW384" s="536"/>
      <c r="AX384" s="536"/>
      <c r="AZ384" s="204"/>
      <c r="BA384" s="204"/>
      <c r="BB384" s="204"/>
      <c r="BC384" s="204"/>
      <c r="BD384" s="204"/>
      <c r="BE384" s="204"/>
      <c r="BF384" s="204"/>
      <c r="BG384" s="204"/>
      <c r="BH384" s="204"/>
      <c r="BI384" s="204"/>
      <c r="BJ384" s="204"/>
      <c r="BK384" s="204"/>
      <c r="BL384" s="204"/>
      <c r="BM384" s="204"/>
      <c r="BN384" s="204"/>
      <c r="BO384" s="204"/>
      <c r="BP384" s="204"/>
      <c r="BQ384" s="204"/>
      <c r="BR384" s="204"/>
      <c r="BS384" s="204"/>
      <c r="BT384" s="204"/>
      <c r="BU384" s="204"/>
      <c r="BV384" s="204"/>
      <c r="BW384" s="204"/>
      <c r="BX384" s="204"/>
      <c r="BY384" s="204"/>
      <c r="BZ384" s="204"/>
      <c r="CA384" s="204"/>
      <c r="CB384" s="204"/>
      <c r="CC384" s="204"/>
      <c r="CD384" s="204"/>
      <c r="CE384" s="204"/>
      <c r="CF384" s="204"/>
      <c r="CG384" s="204"/>
      <c r="CH384" s="204"/>
      <c r="CI384" s="204"/>
      <c r="CJ384" s="204"/>
      <c r="CK384" s="204"/>
      <c r="CL384" s="204"/>
      <c r="CM384" s="204"/>
      <c r="CN384" s="204"/>
      <c r="CO384" s="204"/>
      <c r="CP384" s="204"/>
      <c r="CQ384" s="204"/>
      <c r="CR384" s="204"/>
      <c r="CS384" s="204"/>
      <c r="CT384" s="204"/>
      <c r="CU384" s="204"/>
      <c r="CV384" s="204"/>
    </row>
    <row r="385" spans="2:100" ht="15" thickBot="1" x14ac:dyDescent="0.25">
      <c r="B385" s="204"/>
      <c r="C385" s="204"/>
      <c r="D385" s="204"/>
      <c r="E385" s="204"/>
      <c r="F385" s="204"/>
      <c r="G385" s="204"/>
      <c r="H385" s="204"/>
      <c r="I385" s="204"/>
      <c r="J385" s="204"/>
      <c r="K385" s="204"/>
      <c r="L385" s="204"/>
      <c r="M385" s="204"/>
      <c r="N385" s="204"/>
      <c r="O385" s="204"/>
      <c r="P385" s="204"/>
      <c r="Q385" s="204"/>
      <c r="R385" s="204"/>
      <c r="S385" s="204"/>
      <c r="T385" s="204"/>
      <c r="U385" s="204"/>
      <c r="V385" s="204"/>
      <c r="W385" s="204"/>
      <c r="X385" s="204"/>
      <c r="Y385" s="204"/>
      <c r="Z385" s="204"/>
      <c r="AA385" s="204"/>
      <c r="AB385" s="204"/>
      <c r="AC385" s="204"/>
      <c r="AD385" s="204"/>
      <c r="AE385" s="204"/>
      <c r="AF385" s="204"/>
      <c r="AG385" s="536"/>
      <c r="AH385" s="204"/>
      <c r="AI385" s="204"/>
      <c r="AJ385" s="204"/>
      <c r="AK385" s="204"/>
      <c r="AL385" s="204"/>
      <c r="AM385" s="204"/>
      <c r="AN385" s="204"/>
      <c r="AO385" s="204"/>
      <c r="AP385" s="204"/>
      <c r="AQ385" s="536"/>
      <c r="AR385" s="536"/>
      <c r="AS385" s="544"/>
      <c r="AT385" s="544"/>
      <c r="AU385" s="544"/>
      <c r="AV385" s="544"/>
      <c r="AW385" s="536"/>
      <c r="AX385" s="536"/>
      <c r="AZ385" s="204"/>
      <c r="BA385" s="204"/>
      <c r="BB385" s="204"/>
      <c r="BC385" s="204"/>
      <c r="BD385" s="204"/>
      <c r="BE385" s="204"/>
      <c r="BF385" s="204"/>
      <c r="BG385" s="204"/>
      <c r="BH385" s="204"/>
      <c r="BI385" s="204"/>
      <c r="BJ385" s="204"/>
      <c r="BK385" s="204"/>
      <c r="BL385" s="204"/>
      <c r="BM385" s="204"/>
      <c r="BN385" s="204"/>
      <c r="BO385" s="204"/>
      <c r="BP385" s="204"/>
      <c r="BQ385" s="204"/>
      <c r="BR385" s="204"/>
      <c r="BS385" s="204"/>
      <c r="BT385" s="204"/>
      <c r="BU385" s="204"/>
      <c r="BV385" s="204"/>
      <c r="BW385" s="204"/>
      <c r="BX385" s="204"/>
      <c r="BY385" s="204"/>
      <c r="BZ385" s="204"/>
      <c r="CA385" s="204"/>
      <c r="CB385" s="204"/>
      <c r="CC385" s="204"/>
      <c r="CD385" s="204"/>
      <c r="CE385" s="204"/>
      <c r="CF385" s="204"/>
      <c r="CG385" s="204"/>
      <c r="CH385" s="204"/>
      <c r="CI385" s="204"/>
      <c r="CJ385" s="204"/>
      <c r="CK385" s="234" t="e">
        <f>+#REF!</f>
        <v>#REF!</v>
      </c>
      <c r="CL385" s="235" t="e">
        <f>IF(CM185=1,CM386,CM385)</f>
        <v>#REF!</v>
      </c>
      <c r="CM385" s="234" t="e">
        <f>+#REF!</f>
        <v>#REF!</v>
      </c>
      <c r="CN385" s="204"/>
      <c r="CO385" s="181" t="str">
        <f>IF(CO301=1,IF(CO302=1,CP302,IF(CO303=1,CP303,IF(CO304=1,CP304,IF(CO376=1,CP376,IF(CO377=1,CP377,CP378))))),"")</f>
        <v/>
      </c>
      <c r="CP385" s="204"/>
      <c r="CQ385" s="204"/>
      <c r="CR385" s="204"/>
      <c r="CS385" s="204"/>
      <c r="CT385" s="204"/>
      <c r="CU385" s="204"/>
      <c r="CV385" s="204"/>
    </row>
    <row r="386" spans="2:100" ht="15.75" thickBot="1" x14ac:dyDescent="0.25">
      <c r="B386" s="204"/>
      <c r="C386" s="204"/>
      <c r="D386" s="204"/>
      <c r="E386" s="204"/>
      <c r="F386" s="204"/>
      <c r="G386" s="204"/>
      <c r="H386" s="204"/>
      <c r="I386" s="204"/>
      <c r="J386" s="204"/>
      <c r="K386" s="204"/>
      <c r="L386" s="204"/>
      <c r="M386" s="204"/>
      <c r="N386" s="204"/>
      <c r="O386" s="204"/>
      <c r="P386" s="204"/>
      <c r="Q386" s="204"/>
      <c r="R386" s="204"/>
      <c r="S386" s="204"/>
      <c r="T386" s="204"/>
      <c r="U386" s="204"/>
      <c r="V386" s="204"/>
      <c r="W386" s="204"/>
      <c r="X386" s="204"/>
      <c r="Y386" s="204"/>
      <c r="Z386" s="204"/>
      <c r="AA386" s="204"/>
      <c r="AB386" s="204"/>
      <c r="AC386" s="204"/>
      <c r="AD386" s="204"/>
      <c r="AE386" s="204"/>
      <c r="AF386" s="204"/>
      <c r="AG386" s="536"/>
      <c r="AH386" s="204"/>
      <c r="AI386" s="204"/>
      <c r="AJ386" s="204"/>
      <c r="AK386" s="204"/>
      <c r="AL386" s="204"/>
      <c r="AM386" s="204"/>
      <c r="AN386" s="204"/>
      <c r="AO386" s="204"/>
      <c r="AP386" s="204"/>
      <c r="AQ386" s="536"/>
      <c r="AR386" s="536"/>
      <c r="AS386" s="544"/>
      <c r="AT386" s="544"/>
      <c r="AU386" s="544"/>
      <c r="AV386" s="544"/>
      <c r="AW386" s="536"/>
      <c r="AX386" s="536"/>
      <c r="AZ386" s="204"/>
      <c r="BA386" s="204"/>
      <c r="BB386" s="204"/>
      <c r="BC386" s="204"/>
      <c r="BD386" s="204"/>
      <c r="BE386" s="204"/>
      <c r="BF386" s="204"/>
      <c r="BG386" s="204"/>
      <c r="BH386" s="204"/>
      <c r="BI386" s="204"/>
      <c r="BJ386" s="204"/>
      <c r="BK386" s="204"/>
      <c r="BL386" s="204"/>
      <c r="BM386" s="204"/>
      <c r="BN386" s="204"/>
      <c r="BO386" s="204"/>
      <c r="BP386" s="204"/>
      <c r="BQ386" s="204"/>
      <c r="BR386" s="204"/>
      <c r="BS386" s="204"/>
      <c r="BT386" s="204"/>
      <c r="BU386" s="204"/>
      <c r="BV386" s="204"/>
      <c r="BW386" s="204"/>
      <c r="BX386" s="204"/>
      <c r="BY386" s="204"/>
      <c r="BZ386" s="204"/>
      <c r="CA386" s="204"/>
      <c r="CB386" s="204"/>
      <c r="CC386" s="204"/>
      <c r="CD386" s="204"/>
      <c r="CE386" s="204"/>
      <c r="CF386" s="204"/>
      <c r="CG386" s="204"/>
      <c r="CH386" s="204"/>
      <c r="CI386" s="204"/>
      <c r="CJ386" s="204"/>
      <c r="CL386" s="116">
        <f>IF(ISERROR(CG247)=TRUE,CM386,CG247)</f>
        <v>0</v>
      </c>
      <c r="CM386" s="113" t="s">
        <v>37</v>
      </c>
      <c r="CN386" s="204"/>
      <c r="CO386" s="204"/>
      <c r="CP386" s="204"/>
      <c r="CQ386" s="204"/>
      <c r="CR386" s="204"/>
      <c r="CS386" s="204"/>
      <c r="CT386" s="204"/>
      <c r="CU386" s="204"/>
      <c r="CV386" s="204"/>
    </row>
    <row r="387" spans="2:100" ht="18.75" thickBot="1" x14ac:dyDescent="0.3">
      <c r="B387" s="204"/>
      <c r="C387" s="204"/>
      <c r="D387" s="204"/>
      <c r="E387" s="204"/>
      <c r="F387" s="204"/>
      <c r="G387" s="204"/>
      <c r="H387" s="204"/>
      <c r="I387" s="204"/>
      <c r="J387" s="204"/>
      <c r="K387" s="204"/>
      <c r="L387" s="204"/>
      <c r="M387" s="204"/>
      <c r="N387" s="204"/>
      <c r="O387" s="204"/>
      <c r="P387" s="204"/>
      <c r="Q387" s="204"/>
      <c r="R387" s="204"/>
      <c r="S387" s="204"/>
      <c r="T387" s="204"/>
      <c r="U387" s="204"/>
      <c r="V387" s="204"/>
      <c r="W387" s="204"/>
      <c r="X387" s="204"/>
      <c r="Y387" s="204"/>
      <c r="Z387" s="204"/>
      <c r="AA387" s="204"/>
      <c r="AB387" s="204"/>
      <c r="AC387" s="204"/>
      <c r="AD387" s="204"/>
      <c r="AE387" s="204"/>
      <c r="AF387" s="204"/>
      <c r="AG387" s="536"/>
      <c r="AH387" s="204"/>
      <c r="AI387" s="204"/>
      <c r="AJ387" s="204"/>
      <c r="AK387" s="204"/>
      <c r="AL387" s="204"/>
      <c r="AM387" s="204"/>
      <c r="AN387" s="204"/>
      <c r="AO387" s="204"/>
      <c r="AP387" s="204"/>
      <c r="AQ387" s="536"/>
      <c r="AR387" s="536"/>
      <c r="AS387" s="544"/>
      <c r="AT387" s="544"/>
      <c r="AU387" s="544"/>
      <c r="AV387" s="544"/>
      <c r="AW387" s="536"/>
      <c r="AX387" s="536"/>
      <c r="AZ387" s="204"/>
      <c r="BA387" s="204"/>
      <c r="BB387" s="204"/>
      <c r="BC387" s="204"/>
      <c r="BD387" s="204"/>
      <c r="BE387" s="204"/>
      <c r="BF387" s="204"/>
      <c r="BG387" s="204"/>
      <c r="BH387" s="204"/>
      <c r="BI387" s="204"/>
      <c r="BJ387" s="204"/>
      <c r="BK387" s="204"/>
      <c r="BL387" s="204"/>
      <c r="BM387" s="204"/>
      <c r="BN387" s="204"/>
      <c r="BO387" s="204"/>
      <c r="BP387" s="204"/>
      <c r="BQ387" s="204"/>
      <c r="BR387" s="204"/>
      <c r="BS387" s="204"/>
      <c r="BT387" s="204"/>
      <c r="BU387" s="204"/>
      <c r="BV387" s="204"/>
      <c r="BW387" s="204"/>
      <c r="BX387" s="204"/>
      <c r="BY387" s="204"/>
      <c r="BZ387" s="204"/>
      <c r="CA387" s="204"/>
      <c r="CB387" s="204"/>
      <c r="CC387" s="204"/>
      <c r="CD387" s="204"/>
      <c r="CE387" s="204"/>
      <c r="CF387" s="204"/>
      <c r="CG387" s="204"/>
      <c r="CH387" s="204"/>
      <c r="CI387" s="204"/>
      <c r="CJ387" s="204"/>
      <c r="CK387" s="204"/>
      <c r="CL387" s="907" t="s">
        <v>297</v>
      </c>
      <c r="CM387" s="908"/>
      <c r="CN387" s="909"/>
      <c r="CO387" s="392" t="str">
        <f>IF(CO367&lt;&gt;CR367,CO367,IF(CO381=1,CP381,IF(CO382&gt;=1,CP382,CR367)))</f>
        <v>בעת מילוי הטופס יש לרשום מידע בלתי מסווג בלבד</v>
      </c>
      <c r="CP387" s="204"/>
      <c r="CQ387" s="204"/>
      <c r="CR387" s="204"/>
      <c r="CS387" s="204"/>
      <c r="CT387" s="204"/>
      <c r="CU387" s="204"/>
      <c r="CV387" s="204"/>
    </row>
    <row r="388" spans="2:100" ht="13.5" thickBot="1" x14ac:dyDescent="0.25">
      <c r="B388" s="204"/>
      <c r="C388" s="204"/>
      <c r="D388" s="204"/>
      <c r="E388" s="204"/>
      <c r="F388" s="204"/>
      <c r="G388" s="204"/>
      <c r="H388" s="204"/>
      <c r="I388" s="204"/>
      <c r="J388" s="204"/>
      <c r="K388" s="204"/>
      <c r="L388" s="204"/>
      <c r="M388" s="204"/>
      <c r="N388" s="204"/>
      <c r="O388" s="204"/>
      <c r="P388" s="204"/>
      <c r="Q388" s="204"/>
      <c r="R388" s="204"/>
      <c r="S388" s="204"/>
      <c r="T388" s="204"/>
      <c r="U388" s="204"/>
      <c r="V388" s="204"/>
      <c r="W388" s="204"/>
      <c r="X388" s="204"/>
      <c r="Y388" s="204"/>
      <c r="Z388" s="204"/>
      <c r="AA388" s="204"/>
      <c r="AB388" s="204"/>
      <c r="AC388" s="204"/>
      <c r="AD388" s="204"/>
      <c r="AE388" s="204"/>
      <c r="AF388" s="204"/>
      <c r="AG388" s="536"/>
      <c r="AH388" s="204"/>
      <c r="AI388" s="204"/>
      <c r="AJ388" s="204"/>
      <c r="AK388" s="204"/>
      <c r="AL388" s="204"/>
      <c r="AM388" s="204"/>
      <c r="AN388" s="204"/>
      <c r="AO388" s="204"/>
      <c r="AP388" s="204"/>
      <c r="AQ388" s="536"/>
      <c r="AR388" s="536"/>
      <c r="AS388" s="544"/>
      <c r="AT388" s="544"/>
      <c r="AU388" s="544"/>
      <c r="AV388" s="544"/>
      <c r="AW388" s="536"/>
      <c r="AX388" s="536"/>
      <c r="AZ388" s="204"/>
      <c r="BA388" s="204"/>
      <c r="BB388" s="204"/>
      <c r="BC388" s="204"/>
      <c r="BD388" s="204"/>
      <c r="BE388" s="204"/>
      <c r="BF388" s="204"/>
      <c r="BG388" s="204"/>
      <c r="BH388" s="204"/>
      <c r="BI388" s="204"/>
      <c r="BJ388" s="204"/>
      <c r="BK388" s="204"/>
      <c r="BL388" s="204"/>
      <c r="BM388" s="204"/>
      <c r="BN388" s="204"/>
      <c r="BO388" s="204"/>
      <c r="BP388" s="204"/>
      <c r="BQ388" s="204"/>
      <c r="BR388" s="204"/>
      <c r="BS388" s="204"/>
      <c r="BT388" s="204"/>
      <c r="BU388" s="204"/>
      <c r="BV388" s="204"/>
      <c r="BW388" s="204"/>
      <c r="BX388" s="204"/>
      <c r="BY388" s="204"/>
      <c r="BZ388" s="204"/>
      <c r="CA388" s="204"/>
      <c r="CB388" s="204"/>
      <c r="CC388" s="204"/>
      <c r="CD388" s="204"/>
      <c r="CE388" s="204"/>
      <c r="CF388" s="204"/>
      <c r="CG388" s="204"/>
      <c r="CH388" s="204"/>
      <c r="CI388" s="204"/>
      <c r="CJ388" s="204"/>
      <c r="CK388" s="204"/>
      <c r="CL388" s="204"/>
      <c r="CM388" s="204"/>
      <c r="CN388" s="204"/>
      <c r="CO388" s="204"/>
      <c r="CP388" s="204"/>
      <c r="CQ388" s="204"/>
      <c r="CR388" s="204"/>
      <c r="CS388" s="204"/>
      <c r="CT388" s="204"/>
      <c r="CU388" s="204"/>
      <c r="CV388" s="204"/>
    </row>
    <row r="389" spans="2:100" ht="18.75" thickBot="1" x14ac:dyDescent="0.3">
      <c r="B389" s="204"/>
      <c r="C389" s="204"/>
      <c r="D389" s="204"/>
      <c r="E389" s="204"/>
      <c r="F389" s="204"/>
      <c r="G389" s="204"/>
      <c r="H389" s="204"/>
      <c r="I389" s="204"/>
      <c r="J389" s="204"/>
      <c r="K389" s="204"/>
      <c r="L389" s="204"/>
      <c r="M389" s="204"/>
      <c r="N389" s="204"/>
      <c r="O389" s="204"/>
      <c r="P389" s="204"/>
      <c r="Q389" s="204"/>
      <c r="R389" s="204"/>
      <c r="S389" s="204"/>
      <c r="T389" s="204"/>
      <c r="U389" s="204"/>
      <c r="V389" s="204"/>
      <c r="W389" s="204"/>
      <c r="X389" s="204"/>
      <c r="Y389" s="204"/>
      <c r="Z389" s="204"/>
      <c r="AA389" s="204"/>
      <c r="AB389" s="204"/>
      <c r="AC389" s="204"/>
      <c r="AD389" s="204"/>
      <c r="AE389" s="204"/>
      <c r="AF389" s="204"/>
      <c r="AG389" s="536"/>
      <c r="AH389" s="204"/>
      <c r="AI389" s="204"/>
      <c r="AJ389" s="204"/>
      <c r="AK389" s="204"/>
      <c r="AL389" s="204"/>
      <c r="AM389" s="204"/>
      <c r="AN389" s="204"/>
      <c r="AO389" s="204"/>
      <c r="AP389" s="204"/>
      <c r="AQ389" s="536"/>
      <c r="AR389" s="536"/>
      <c r="AS389" s="544"/>
      <c r="AT389" s="544"/>
      <c r="AU389" s="544"/>
      <c r="AV389" s="544"/>
      <c r="AW389" s="536"/>
      <c r="AX389" s="536"/>
      <c r="AZ389" s="204"/>
      <c r="BA389" s="204"/>
      <c r="BB389" s="204"/>
      <c r="BC389" s="204"/>
      <c r="BD389" s="204"/>
      <c r="BE389" s="204"/>
      <c r="BF389" s="204"/>
      <c r="BG389" s="204"/>
      <c r="BH389" s="204"/>
      <c r="BI389" s="204"/>
      <c r="BJ389" s="204"/>
      <c r="BK389" s="204"/>
      <c r="BL389" s="204"/>
      <c r="BM389" s="204"/>
      <c r="BN389" s="204"/>
      <c r="BO389" s="204"/>
      <c r="BP389" s="204"/>
      <c r="BQ389" s="204"/>
      <c r="BR389" s="204"/>
      <c r="BS389" s="204"/>
      <c r="BT389" s="204"/>
      <c r="BU389" s="204"/>
      <c r="BV389" s="204"/>
      <c r="BW389" s="204"/>
      <c r="BX389" s="204"/>
      <c r="BY389" s="204"/>
      <c r="BZ389" s="204"/>
      <c r="CA389" s="204"/>
      <c r="CB389" s="204"/>
      <c r="CC389" s="204"/>
      <c r="CD389" s="204"/>
      <c r="CE389" s="204"/>
      <c r="CF389" s="204"/>
      <c r="CG389" s="204"/>
      <c r="CH389" s="204"/>
      <c r="CI389" s="204"/>
      <c r="CJ389" s="204"/>
      <c r="CK389" s="204"/>
      <c r="CL389" s="907" t="s">
        <v>299</v>
      </c>
      <c r="CM389" s="908"/>
      <c r="CN389" s="909"/>
      <c r="CO389" s="393" t="e">
        <f>+#REF!</f>
        <v>#REF!</v>
      </c>
      <c r="CP389" s="204"/>
      <c r="CQ389" s="204"/>
      <c r="CR389" s="204"/>
      <c r="CS389" s="204"/>
      <c r="CT389" s="204" t="e">
        <f>+#REF!</f>
        <v>#REF!</v>
      </c>
      <c r="CU389" s="204"/>
      <c r="CV389" s="204"/>
    </row>
    <row r="390" spans="2:100" ht="13.5" thickBot="1" x14ac:dyDescent="0.25">
      <c r="B390" s="204"/>
      <c r="C390" s="204"/>
      <c r="D390" s="204"/>
      <c r="E390" s="204"/>
      <c r="F390" s="204"/>
      <c r="G390" s="204"/>
      <c r="H390" s="204"/>
      <c r="I390" s="204"/>
      <c r="J390" s="204"/>
      <c r="K390" s="204"/>
      <c r="L390" s="204"/>
      <c r="M390" s="204"/>
      <c r="N390" s="204"/>
      <c r="O390" s="204"/>
      <c r="P390" s="204"/>
      <c r="Q390" s="204"/>
      <c r="R390" s="204"/>
      <c r="S390" s="204"/>
      <c r="T390" s="204"/>
      <c r="U390" s="204"/>
      <c r="V390" s="204"/>
      <c r="W390" s="204"/>
      <c r="X390" s="204"/>
      <c r="Y390" s="204"/>
      <c r="Z390" s="204"/>
      <c r="AA390" s="204"/>
      <c r="AB390" s="204"/>
      <c r="AC390" s="204"/>
      <c r="AD390" s="204"/>
      <c r="AE390" s="204"/>
      <c r="AF390" s="204"/>
      <c r="AG390" s="536"/>
      <c r="AH390" s="204"/>
      <c r="AI390" s="204"/>
      <c r="AJ390" s="204"/>
      <c r="AK390" s="204"/>
      <c r="AL390" s="204"/>
      <c r="AM390" s="204"/>
      <c r="AN390" s="204"/>
      <c r="AO390" s="204"/>
      <c r="AP390" s="204"/>
      <c r="AQ390" s="536"/>
      <c r="AR390" s="536"/>
      <c r="AS390" s="544"/>
      <c r="AT390" s="544"/>
      <c r="AU390" s="544"/>
      <c r="AV390" s="544"/>
      <c r="AW390" s="536"/>
      <c r="AX390" s="536"/>
      <c r="AZ390" s="204"/>
      <c r="BA390" s="204"/>
      <c r="BB390" s="204"/>
      <c r="BC390" s="204"/>
      <c r="BD390" s="204"/>
      <c r="BE390" s="204"/>
      <c r="BF390" s="204"/>
      <c r="BG390" s="204"/>
      <c r="BH390" s="204"/>
      <c r="BI390" s="204"/>
      <c r="BJ390" s="204"/>
      <c r="BK390" s="204"/>
      <c r="BL390" s="204"/>
      <c r="BM390" s="204"/>
      <c r="BN390" s="204"/>
      <c r="BO390" s="204"/>
      <c r="BP390" s="204"/>
      <c r="BQ390" s="204"/>
      <c r="BR390" s="204"/>
      <c r="BS390" s="204"/>
      <c r="BT390" s="204"/>
      <c r="BU390" s="204"/>
      <c r="BV390" s="204"/>
      <c r="BW390" s="204"/>
      <c r="BX390" s="204"/>
      <c r="BY390" s="204"/>
      <c r="BZ390" s="204"/>
      <c r="CA390" s="204"/>
      <c r="CB390" s="204"/>
      <c r="CC390" s="204"/>
      <c r="CD390" s="204"/>
      <c r="CE390" s="204"/>
      <c r="CF390" s="204"/>
      <c r="CG390" s="204"/>
      <c r="CH390" s="204"/>
      <c r="CI390" s="204"/>
      <c r="CJ390" s="204"/>
      <c r="CK390" s="204"/>
      <c r="CL390" s="204"/>
      <c r="CM390" s="204"/>
      <c r="CN390" s="204"/>
      <c r="CO390" s="204"/>
      <c r="CP390" s="204"/>
      <c r="CQ390" s="204"/>
      <c r="CR390" s="204"/>
      <c r="CS390" s="204"/>
      <c r="CT390" s="204"/>
      <c r="CU390" s="204"/>
      <c r="CV390" s="204"/>
    </row>
    <row r="391" spans="2:100" ht="18.75" thickBot="1" x14ac:dyDescent="0.3">
      <c r="B391" s="204"/>
      <c r="C391" s="204"/>
      <c r="D391" s="204"/>
      <c r="E391" s="204"/>
      <c r="F391" s="204"/>
      <c r="G391" s="204"/>
      <c r="H391" s="204"/>
      <c r="I391" s="204"/>
      <c r="J391" s="204"/>
      <c r="K391" s="204"/>
      <c r="L391" s="204"/>
      <c r="M391" s="204"/>
      <c r="N391" s="204"/>
      <c r="O391" s="204"/>
      <c r="P391" s="204"/>
      <c r="Q391" s="204"/>
      <c r="R391" s="204"/>
      <c r="S391" s="204"/>
      <c r="T391" s="204"/>
      <c r="U391" s="204"/>
      <c r="V391" s="204"/>
      <c r="W391" s="204"/>
      <c r="X391" s="204"/>
      <c r="Y391" s="204"/>
      <c r="Z391" s="204"/>
      <c r="AA391" s="204"/>
      <c r="AB391" s="204"/>
      <c r="AC391" s="204"/>
      <c r="AD391" s="204"/>
      <c r="AE391" s="204"/>
      <c r="AF391" s="204"/>
      <c r="AG391" s="536"/>
      <c r="AH391" s="204"/>
      <c r="AI391" s="204"/>
      <c r="AJ391" s="204"/>
      <c r="AK391" s="204"/>
      <c r="AL391" s="204"/>
      <c r="AM391" s="204"/>
      <c r="AN391" s="204"/>
      <c r="AO391" s="204"/>
      <c r="AP391" s="204"/>
      <c r="AQ391" s="536"/>
      <c r="AR391" s="536"/>
      <c r="AS391" s="544"/>
      <c r="AT391" s="544"/>
      <c r="AU391" s="544"/>
      <c r="AV391" s="544"/>
      <c r="AW391" s="536"/>
      <c r="AX391" s="536"/>
      <c r="AZ391" s="204"/>
      <c r="BA391" s="204"/>
      <c r="BB391" s="204"/>
      <c r="BC391" s="204"/>
      <c r="BD391" s="204"/>
      <c r="BE391" s="204"/>
      <c r="BF391" s="204"/>
      <c r="BG391" s="204"/>
      <c r="BH391" s="204"/>
      <c r="BI391" s="204"/>
      <c r="BJ391" s="204"/>
      <c r="BK391" s="204"/>
      <c r="BL391" s="204"/>
      <c r="BM391" s="204"/>
      <c r="BN391" s="204"/>
      <c r="BO391" s="204"/>
      <c r="BP391" s="204"/>
      <c r="BQ391" s="204"/>
      <c r="BR391" s="204"/>
      <c r="BS391" s="204"/>
      <c r="BT391" s="204"/>
      <c r="BU391" s="204"/>
      <c r="BV391" s="204"/>
      <c r="BW391" s="204"/>
      <c r="BX391" s="204"/>
      <c r="BY391" s="204"/>
      <c r="BZ391" s="204"/>
      <c r="CA391" s="204"/>
      <c r="CB391" s="204"/>
      <c r="CC391" s="204"/>
      <c r="CD391" s="204"/>
      <c r="CE391" s="204"/>
      <c r="CF391" s="204"/>
      <c r="CG391" s="204"/>
      <c r="CH391" s="204"/>
      <c r="CI391" s="204"/>
      <c r="CJ391" s="204"/>
      <c r="CK391" s="204"/>
      <c r="CL391" s="204" t="s">
        <v>298</v>
      </c>
      <c r="CM391" s="204"/>
      <c r="CN391" s="204"/>
      <c r="CO391" s="392"/>
      <c r="CP391" s="204"/>
      <c r="CQ391" s="204"/>
      <c r="CR391" s="204"/>
      <c r="CS391" s="204"/>
      <c r="CT391" s="204"/>
      <c r="CU391" s="204"/>
      <c r="CV391" s="204"/>
    </row>
    <row r="392" spans="2:100" s="181" customFormat="1" x14ac:dyDescent="0.2">
      <c r="AG392" s="537"/>
      <c r="AQ392" s="537"/>
      <c r="AR392" s="537"/>
      <c r="AS392" s="545"/>
      <c r="AT392" s="545"/>
      <c r="AU392" s="545"/>
      <c r="AV392" s="545"/>
      <c r="AW392" s="537"/>
      <c r="AX392" s="537"/>
      <c r="AY392" s="305"/>
    </row>
    <row r="393" spans="2:100" x14ac:dyDescent="0.2">
      <c r="B393" s="204"/>
      <c r="C393" s="204"/>
      <c r="D393" s="204"/>
      <c r="E393" s="204"/>
      <c r="F393" s="204"/>
      <c r="G393" s="204"/>
      <c r="H393" s="204"/>
      <c r="I393" s="204"/>
      <c r="J393" s="204"/>
      <c r="K393" s="204"/>
      <c r="L393" s="204"/>
      <c r="M393" s="204"/>
      <c r="N393" s="204"/>
      <c r="O393" s="204"/>
      <c r="P393" s="204"/>
      <c r="Q393" s="204"/>
      <c r="R393" s="204"/>
      <c r="S393" s="204"/>
      <c r="T393" s="204"/>
      <c r="U393" s="204"/>
      <c r="V393" s="204"/>
      <c r="W393" s="204"/>
      <c r="X393" s="204"/>
      <c r="Y393" s="204"/>
      <c r="Z393" s="204"/>
      <c r="AA393" s="204"/>
      <c r="AB393" s="204"/>
      <c r="AC393" s="204"/>
      <c r="AD393" s="204"/>
      <c r="AE393" s="204"/>
      <c r="AF393" s="204"/>
      <c r="AG393" s="536"/>
      <c r="AH393" s="204"/>
      <c r="AI393" s="204"/>
      <c r="AJ393" s="204"/>
      <c r="AK393" s="204"/>
      <c r="AL393" s="204"/>
      <c r="AM393" s="204"/>
      <c r="AN393" s="204"/>
      <c r="AO393" s="204"/>
      <c r="AP393" s="204"/>
      <c r="AQ393" s="536"/>
      <c r="AR393" s="536"/>
      <c r="AS393" s="544"/>
      <c r="AT393" s="544"/>
      <c r="AU393" s="544"/>
      <c r="AV393" s="544"/>
      <c r="AW393" s="536"/>
      <c r="AX393" s="536"/>
      <c r="AZ393" s="204"/>
      <c r="BA393" s="204"/>
      <c r="BB393" s="204"/>
      <c r="BC393" s="204"/>
      <c r="BD393" s="204"/>
      <c r="BE393" s="204"/>
      <c r="BF393" s="204"/>
      <c r="BG393" s="204"/>
      <c r="BH393" s="204"/>
      <c r="BI393" s="204"/>
      <c r="BJ393" s="204"/>
      <c r="BK393" s="204"/>
      <c r="BL393" s="204"/>
      <c r="BM393" s="204"/>
      <c r="BN393" s="204"/>
      <c r="BO393" s="204"/>
      <c r="BP393" s="204"/>
      <c r="BQ393" s="204"/>
      <c r="BR393" s="204"/>
      <c r="BS393" s="204"/>
      <c r="BT393" s="204"/>
      <c r="BU393" s="204"/>
      <c r="BV393" s="204"/>
      <c r="BW393" s="204"/>
      <c r="BX393" s="204"/>
      <c r="BY393" s="204"/>
      <c r="BZ393" s="204"/>
      <c r="CA393" s="204"/>
      <c r="CB393" s="204"/>
      <c r="CC393" s="204"/>
      <c r="CD393" s="204"/>
      <c r="CE393" s="204"/>
      <c r="CF393" s="204"/>
      <c r="CG393" s="204"/>
      <c r="CH393" s="204"/>
      <c r="CI393" s="204"/>
      <c r="CJ393" s="204"/>
      <c r="CK393" s="204"/>
      <c r="CL393" s="204"/>
      <c r="CM393" s="204"/>
      <c r="CN393" s="204"/>
      <c r="CO393" s="204"/>
      <c r="CP393" s="204"/>
      <c r="CQ393" s="204"/>
      <c r="CR393" s="204"/>
      <c r="CS393" s="204"/>
      <c r="CT393" s="204"/>
      <c r="CU393" s="204"/>
      <c r="CV393" s="204"/>
    </row>
    <row r="394" spans="2:100" x14ac:dyDescent="0.2">
      <c r="B394" s="204"/>
      <c r="C394" s="204"/>
      <c r="D394" s="204"/>
      <c r="E394" s="204"/>
      <c r="F394" s="204"/>
      <c r="G394" s="204"/>
      <c r="H394" s="204"/>
      <c r="I394" s="204"/>
      <c r="J394" s="204"/>
      <c r="K394" s="204"/>
      <c r="L394" s="204"/>
      <c r="M394" s="204"/>
      <c r="N394" s="204"/>
      <c r="O394" s="204"/>
      <c r="P394" s="204"/>
      <c r="Q394" s="204"/>
      <c r="R394" s="204"/>
      <c r="S394" s="204"/>
      <c r="T394" s="204"/>
      <c r="U394" s="204"/>
      <c r="V394" s="204"/>
      <c r="W394" s="204"/>
      <c r="X394" s="204"/>
      <c r="Y394" s="204"/>
      <c r="Z394" s="204"/>
      <c r="AA394" s="204"/>
      <c r="AB394" s="204"/>
      <c r="AC394" s="204"/>
      <c r="AD394" s="204"/>
      <c r="AE394" s="204"/>
      <c r="AF394" s="204"/>
      <c r="AG394" s="536"/>
      <c r="AH394" s="204"/>
      <c r="AI394" s="204"/>
      <c r="AJ394" s="204"/>
      <c r="AK394" s="204"/>
      <c r="AL394" s="204"/>
      <c r="AM394" s="204"/>
      <c r="AN394" s="204"/>
      <c r="AO394" s="204"/>
      <c r="AP394" s="204"/>
      <c r="AQ394" s="536"/>
      <c r="AR394" s="536"/>
      <c r="AS394" s="544"/>
      <c r="AT394" s="544"/>
      <c r="AU394" s="544"/>
      <c r="AV394" s="544"/>
      <c r="AW394" s="536"/>
      <c r="AX394" s="536"/>
      <c r="AZ394" s="204"/>
      <c r="BA394" s="204"/>
      <c r="BB394" s="204"/>
      <c r="BC394" s="204"/>
      <c r="BD394" s="204"/>
      <c r="BE394" s="204"/>
      <c r="BF394" s="204"/>
      <c r="BG394" s="204"/>
      <c r="BH394" s="204"/>
      <c r="BI394" s="204"/>
      <c r="BJ394" s="204"/>
      <c r="BK394" s="204"/>
      <c r="BL394" s="204"/>
      <c r="BM394" s="204"/>
      <c r="BN394" s="204"/>
      <c r="BO394" s="204"/>
      <c r="BP394" s="204"/>
      <c r="BQ394" s="204"/>
      <c r="BR394" s="204"/>
      <c r="BS394" s="204"/>
      <c r="BT394" s="204"/>
      <c r="BU394" s="204"/>
      <c r="BV394" s="204"/>
      <c r="BW394" s="204"/>
      <c r="BX394" s="204"/>
      <c r="BY394" s="204"/>
      <c r="BZ394" s="204"/>
      <c r="CA394" s="204"/>
      <c r="CB394" s="204"/>
      <c r="CC394" s="204"/>
      <c r="CD394" s="204"/>
      <c r="CE394" s="204"/>
      <c r="CF394" s="204"/>
      <c r="CG394" s="204"/>
      <c r="CH394" s="204"/>
      <c r="CI394" s="204"/>
      <c r="CJ394" s="204"/>
      <c r="CK394" s="204"/>
      <c r="CL394" s="204"/>
      <c r="CM394" s="204"/>
      <c r="CN394" s="204"/>
      <c r="CO394" s="204"/>
      <c r="CP394" s="204"/>
      <c r="CQ394" s="204"/>
      <c r="CR394" s="204"/>
      <c r="CS394" s="204"/>
      <c r="CT394" s="204"/>
      <c r="CU394" s="204"/>
      <c r="CV394" s="204"/>
    </row>
    <row r="395" spans="2:100" x14ac:dyDescent="0.2">
      <c r="B395" s="204"/>
      <c r="C395" s="204"/>
      <c r="D395" s="204"/>
      <c r="E395" s="204"/>
      <c r="F395" s="204"/>
      <c r="G395" s="204"/>
      <c r="H395" s="204"/>
      <c r="I395" s="204"/>
      <c r="J395" s="204"/>
      <c r="K395" s="204"/>
      <c r="L395" s="204"/>
      <c r="M395" s="204"/>
      <c r="N395" s="204"/>
      <c r="O395" s="204"/>
      <c r="P395" s="204"/>
      <c r="Q395" s="204"/>
      <c r="R395" s="204"/>
      <c r="S395" s="204"/>
      <c r="T395" s="204"/>
      <c r="U395" s="204"/>
      <c r="V395" s="204"/>
      <c r="W395" s="204"/>
      <c r="X395" s="204"/>
      <c r="Y395" s="204"/>
      <c r="Z395" s="204"/>
      <c r="AA395" s="204"/>
      <c r="AB395" s="204"/>
      <c r="AC395" s="204"/>
      <c r="AD395" s="204"/>
      <c r="AE395" s="204"/>
      <c r="AF395" s="204"/>
      <c r="AG395" s="536"/>
      <c r="AH395" s="204"/>
      <c r="AI395" s="204"/>
      <c r="AJ395" s="204"/>
      <c r="AK395" s="204"/>
      <c r="AL395" s="204"/>
      <c r="AM395" s="204"/>
      <c r="AN395" s="204"/>
      <c r="AO395" s="204"/>
      <c r="AP395" s="204"/>
      <c r="AQ395" s="536"/>
      <c r="AR395" s="536"/>
      <c r="AS395" s="544"/>
      <c r="AT395" s="544"/>
      <c r="AU395" s="544"/>
      <c r="AV395" s="544"/>
      <c r="AW395" s="536"/>
      <c r="AX395" s="536"/>
      <c r="AZ395" s="204"/>
      <c r="BA395" s="204"/>
      <c r="BB395" s="204"/>
      <c r="BC395" s="204"/>
      <c r="BD395" s="204"/>
      <c r="BE395" s="204"/>
      <c r="BF395" s="204"/>
      <c r="BG395" s="204"/>
      <c r="BH395" s="204"/>
      <c r="BI395" s="204"/>
      <c r="BJ395" s="204"/>
      <c r="BK395" s="204"/>
      <c r="BL395" s="204"/>
      <c r="BM395" s="204"/>
      <c r="BN395" s="204"/>
      <c r="BO395" s="204"/>
      <c r="BP395" s="204"/>
      <c r="BQ395" s="204"/>
      <c r="BR395" s="204"/>
      <c r="BS395" s="204"/>
      <c r="BT395" s="204"/>
      <c r="BU395" s="204"/>
      <c r="BV395" s="204"/>
      <c r="BW395" s="204"/>
      <c r="BX395" s="204"/>
      <c r="BY395" s="204"/>
      <c r="BZ395" s="204"/>
      <c r="CA395" s="204"/>
      <c r="CB395" s="204"/>
      <c r="CC395" s="204"/>
      <c r="CD395" s="204"/>
      <c r="CE395" s="204"/>
      <c r="CF395" s="204"/>
      <c r="CG395" s="204"/>
      <c r="CH395" s="204"/>
      <c r="CI395" s="204"/>
      <c r="CJ395" s="204"/>
      <c r="CK395" s="204"/>
      <c r="CL395" s="204"/>
      <c r="CM395" s="204"/>
      <c r="CN395" s="204"/>
      <c r="CO395" s="204"/>
      <c r="CP395" s="204"/>
      <c r="CQ395" s="204"/>
      <c r="CR395" s="204"/>
      <c r="CS395" s="204"/>
      <c r="CT395" s="204"/>
      <c r="CU395" s="204"/>
      <c r="CV395" s="204"/>
    </row>
    <row r="396" spans="2:100" x14ac:dyDescent="0.2">
      <c r="B396" s="204"/>
      <c r="C396" s="204"/>
      <c r="D396" s="204"/>
      <c r="E396" s="204"/>
      <c r="F396" s="204"/>
      <c r="G396" s="204"/>
      <c r="H396" s="204"/>
      <c r="I396" s="204"/>
      <c r="J396" s="204"/>
      <c r="K396" s="204"/>
      <c r="L396" s="204"/>
      <c r="M396" s="204"/>
      <c r="N396" s="204"/>
      <c r="O396" s="204"/>
      <c r="P396" s="204"/>
      <c r="Q396" s="204"/>
      <c r="R396" s="204"/>
      <c r="S396" s="204"/>
      <c r="T396" s="204"/>
      <c r="U396" s="204"/>
      <c r="V396" s="204"/>
      <c r="W396" s="204"/>
      <c r="X396" s="204"/>
      <c r="Y396" s="204"/>
      <c r="Z396" s="204"/>
      <c r="AA396" s="204"/>
      <c r="AB396" s="204"/>
      <c r="AC396" s="204"/>
      <c r="AD396" s="204"/>
      <c r="AE396" s="204"/>
      <c r="AF396" s="204"/>
      <c r="AG396" s="536"/>
      <c r="AH396" s="204"/>
      <c r="AI396" s="204"/>
      <c r="AJ396" s="204"/>
      <c r="AK396" s="204"/>
      <c r="AL396" s="204"/>
      <c r="AM396" s="204"/>
      <c r="AN396" s="204"/>
      <c r="AO396" s="204"/>
      <c r="AP396" s="204"/>
      <c r="AQ396" s="536"/>
      <c r="AR396" s="536"/>
      <c r="AS396" s="544"/>
      <c r="AT396" s="544"/>
      <c r="AU396" s="544"/>
      <c r="AV396" s="544"/>
      <c r="AW396" s="536"/>
      <c r="AX396" s="536"/>
      <c r="AZ396" s="204"/>
      <c r="BA396" s="204"/>
      <c r="BB396" s="204"/>
      <c r="BC396" s="204"/>
      <c r="BD396" s="204"/>
      <c r="BE396" s="204"/>
      <c r="BF396" s="204"/>
      <c r="BG396" s="204"/>
      <c r="BH396" s="204"/>
      <c r="BI396" s="204"/>
      <c r="BJ396" s="204"/>
      <c r="BK396" s="204"/>
      <c r="BL396" s="204"/>
      <c r="BM396" s="204"/>
      <c r="BN396" s="204"/>
      <c r="BO396" s="204"/>
      <c r="BP396" s="204"/>
      <c r="BQ396" s="204"/>
      <c r="BR396" s="204"/>
      <c r="BS396" s="204"/>
      <c r="BT396" s="204"/>
      <c r="BU396" s="204"/>
      <c r="BV396" s="204"/>
      <c r="BW396" s="204"/>
      <c r="BX396" s="204"/>
      <c r="BY396" s="204"/>
      <c r="BZ396" s="204"/>
      <c r="CA396" s="204"/>
      <c r="CB396" s="204"/>
      <c r="CC396" s="204"/>
      <c r="CD396" s="204"/>
      <c r="CE396" s="204"/>
      <c r="CF396" s="204"/>
      <c r="CG396" s="204"/>
      <c r="CH396" s="204"/>
      <c r="CI396" s="204"/>
      <c r="CJ396" s="204"/>
      <c r="CK396" s="204"/>
      <c r="CL396" s="204"/>
      <c r="CM396" s="204"/>
      <c r="CN396" s="204"/>
      <c r="CO396" s="204"/>
      <c r="CP396" s="204"/>
      <c r="CQ396" s="204"/>
      <c r="CR396" s="204"/>
      <c r="CS396" s="204"/>
      <c r="CT396" s="204"/>
      <c r="CU396" s="204"/>
      <c r="CV396" s="204"/>
    </row>
    <row r="397" spans="2:100" x14ac:dyDescent="0.2">
      <c r="B397" s="204"/>
      <c r="C397" s="204"/>
      <c r="D397" s="204"/>
      <c r="E397" s="204"/>
      <c r="F397" s="204"/>
      <c r="G397" s="204"/>
      <c r="H397" s="204"/>
      <c r="I397" s="204"/>
      <c r="J397" s="204"/>
      <c r="K397" s="204"/>
      <c r="L397" s="204"/>
      <c r="M397" s="204"/>
      <c r="N397" s="204"/>
      <c r="O397" s="204"/>
      <c r="P397" s="204"/>
      <c r="Q397" s="204"/>
      <c r="R397" s="204"/>
      <c r="S397" s="204"/>
      <c r="T397" s="204"/>
      <c r="U397" s="204"/>
      <c r="V397" s="204"/>
      <c r="W397" s="204"/>
      <c r="X397" s="204"/>
      <c r="Y397" s="204"/>
      <c r="Z397" s="204"/>
      <c r="AA397" s="204"/>
      <c r="AB397" s="204"/>
      <c r="AC397" s="204"/>
      <c r="AD397" s="204"/>
      <c r="AE397" s="204"/>
      <c r="AF397" s="204"/>
      <c r="AG397" s="536"/>
      <c r="AH397" s="204"/>
      <c r="AI397" s="204"/>
      <c r="AJ397" s="204"/>
      <c r="AK397" s="204"/>
      <c r="AL397" s="204"/>
      <c r="AM397" s="204"/>
      <c r="AN397" s="204"/>
      <c r="AO397" s="204"/>
      <c r="AP397" s="204"/>
      <c r="AQ397" s="536"/>
      <c r="AR397" s="536"/>
      <c r="AS397" s="544"/>
      <c r="AT397" s="544"/>
      <c r="AU397" s="544"/>
      <c r="AV397" s="544"/>
      <c r="AW397" s="536"/>
      <c r="AX397" s="536"/>
      <c r="AZ397" s="204"/>
      <c r="BA397" s="204"/>
      <c r="BB397" s="204"/>
      <c r="BC397" s="204"/>
      <c r="BD397" s="204"/>
      <c r="BE397" s="204"/>
      <c r="BF397" s="204"/>
      <c r="BG397" s="204"/>
      <c r="BH397" s="204"/>
      <c r="BI397" s="204"/>
      <c r="BJ397" s="204"/>
      <c r="BK397" s="204"/>
      <c r="BL397" s="204"/>
      <c r="BM397" s="204"/>
      <c r="BN397" s="204"/>
      <c r="BO397" s="204"/>
      <c r="BP397" s="204"/>
      <c r="BQ397" s="204"/>
      <c r="BR397" s="204"/>
      <c r="BS397" s="204"/>
      <c r="BT397" s="204"/>
      <c r="BU397" s="204"/>
      <c r="BV397" s="204"/>
      <c r="BW397" s="204"/>
      <c r="BX397" s="204"/>
      <c r="BY397" s="204"/>
      <c r="BZ397" s="204"/>
      <c r="CA397" s="204"/>
      <c r="CB397" s="204"/>
      <c r="CC397" s="204"/>
      <c r="CD397" s="204"/>
      <c r="CE397" s="204"/>
      <c r="CF397" s="204"/>
      <c r="CG397" s="204"/>
      <c r="CH397" s="204"/>
      <c r="CI397" s="204"/>
      <c r="CJ397" s="204"/>
      <c r="CK397" s="204"/>
      <c r="CL397" s="204"/>
      <c r="CM397" s="204"/>
      <c r="CN397" s="204"/>
      <c r="CO397" s="204"/>
      <c r="CP397" s="204"/>
      <c r="CQ397" s="204"/>
      <c r="CR397" s="204"/>
      <c r="CS397" s="204"/>
      <c r="CT397" s="204"/>
      <c r="CU397" s="204"/>
      <c r="CV397" s="204"/>
    </row>
    <row r="398" spans="2:100" x14ac:dyDescent="0.2">
      <c r="B398" s="204"/>
      <c r="C398" s="204"/>
      <c r="D398" s="204"/>
      <c r="E398" s="204"/>
      <c r="F398" s="204"/>
      <c r="G398" s="204"/>
      <c r="H398" s="204"/>
      <c r="I398" s="204"/>
      <c r="J398" s="204"/>
      <c r="K398" s="204"/>
      <c r="L398" s="204"/>
      <c r="M398" s="204"/>
      <c r="N398" s="204"/>
      <c r="O398" s="204"/>
      <c r="P398" s="204"/>
      <c r="Q398" s="204"/>
      <c r="R398" s="204"/>
      <c r="S398" s="204"/>
      <c r="T398" s="204"/>
      <c r="U398" s="204"/>
      <c r="V398" s="204"/>
      <c r="W398" s="204"/>
      <c r="X398" s="204"/>
      <c r="Y398" s="204"/>
      <c r="Z398" s="204"/>
      <c r="AA398" s="204"/>
      <c r="AB398" s="204"/>
      <c r="AC398" s="204"/>
      <c r="AD398" s="204"/>
      <c r="AE398" s="204"/>
      <c r="AF398" s="204"/>
      <c r="AG398" s="536"/>
      <c r="AH398" s="204"/>
      <c r="AI398" s="204"/>
      <c r="AJ398" s="204"/>
      <c r="AK398" s="204"/>
      <c r="AL398" s="204"/>
      <c r="AM398" s="204"/>
      <c r="AN398" s="204"/>
      <c r="AO398" s="204"/>
      <c r="AP398" s="204"/>
      <c r="AQ398" s="536"/>
      <c r="AR398" s="536"/>
      <c r="AS398" s="544"/>
      <c r="AT398" s="544"/>
      <c r="AU398" s="544"/>
      <c r="AV398" s="544"/>
      <c r="AW398" s="536"/>
      <c r="AX398" s="536"/>
      <c r="AZ398" s="204"/>
      <c r="BA398" s="204"/>
      <c r="BB398" s="204"/>
      <c r="BC398" s="204"/>
      <c r="BD398" s="204"/>
      <c r="BE398" s="204"/>
      <c r="BF398" s="204"/>
      <c r="BG398" s="204"/>
      <c r="BH398" s="204"/>
      <c r="BI398" s="204"/>
      <c r="BJ398" s="204"/>
      <c r="BK398" s="204"/>
      <c r="BL398" s="204"/>
      <c r="BM398" s="204"/>
      <c r="BN398" s="204"/>
      <c r="BO398" s="204"/>
      <c r="BP398" s="204"/>
      <c r="BQ398" s="204"/>
      <c r="BR398" s="204"/>
      <c r="BS398" s="204"/>
      <c r="BT398" s="204"/>
      <c r="BU398" s="204"/>
      <c r="BV398" s="204"/>
      <c r="BW398" s="204"/>
      <c r="BX398" s="204"/>
      <c r="BY398" s="204"/>
      <c r="BZ398" s="204"/>
      <c r="CA398" s="204"/>
      <c r="CB398" s="204"/>
      <c r="CC398" s="204"/>
      <c r="CD398" s="204"/>
      <c r="CE398" s="204"/>
      <c r="CF398" s="204"/>
      <c r="CG398" s="204"/>
      <c r="CH398" s="204"/>
      <c r="CI398" s="204"/>
      <c r="CJ398" s="204"/>
      <c r="CK398" s="204"/>
      <c r="CL398" s="204"/>
      <c r="CM398" s="204"/>
      <c r="CN398" s="204"/>
      <c r="CO398" s="204"/>
      <c r="CP398" s="204"/>
      <c r="CQ398" s="204"/>
      <c r="CR398" s="204"/>
      <c r="CS398" s="204"/>
      <c r="CT398" s="204"/>
      <c r="CU398" s="204"/>
      <c r="CV398" s="204"/>
    </row>
    <row r="399" spans="2:100" x14ac:dyDescent="0.2">
      <c r="B399" s="204"/>
      <c r="C399" s="204"/>
      <c r="D399" s="204"/>
      <c r="E399" s="204"/>
      <c r="F399" s="204"/>
      <c r="G399" s="204"/>
      <c r="H399" s="204"/>
      <c r="I399" s="204"/>
      <c r="J399" s="204"/>
      <c r="K399" s="204"/>
      <c r="L399" s="204"/>
      <c r="M399" s="204"/>
      <c r="N399" s="204"/>
      <c r="O399" s="204"/>
      <c r="P399" s="204"/>
      <c r="Q399" s="204"/>
      <c r="R399" s="204"/>
      <c r="S399" s="204"/>
      <c r="T399" s="204"/>
      <c r="U399" s="204"/>
      <c r="V399" s="204"/>
      <c r="W399" s="204"/>
      <c r="X399" s="204"/>
      <c r="Y399" s="204"/>
      <c r="Z399" s="204"/>
      <c r="AA399" s="204"/>
      <c r="AB399" s="204"/>
      <c r="AC399" s="204"/>
      <c r="AD399" s="204"/>
      <c r="AE399" s="204"/>
      <c r="AF399" s="204"/>
      <c r="AG399" s="536"/>
      <c r="AH399" s="204"/>
      <c r="AI399" s="204"/>
      <c r="AJ399" s="204"/>
      <c r="AK399" s="204"/>
      <c r="AL399" s="204"/>
      <c r="AM399" s="204"/>
      <c r="AN399" s="204"/>
      <c r="AO399" s="204"/>
      <c r="AP399" s="204"/>
      <c r="AQ399" s="536"/>
      <c r="AR399" s="536"/>
      <c r="AS399" s="544"/>
      <c r="AT399" s="544"/>
      <c r="AU399" s="544"/>
      <c r="AV399" s="544"/>
      <c r="AW399" s="536"/>
      <c r="AX399" s="536"/>
      <c r="AZ399" s="204"/>
      <c r="BA399" s="204"/>
      <c r="BB399" s="204"/>
      <c r="BC399" s="204"/>
      <c r="BD399" s="204"/>
      <c r="BE399" s="204"/>
      <c r="BF399" s="204"/>
      <c r="BG399" s="204"/>
      <c r="BH399" s="204"/>
      <c r="BI399" s="204"/>
      <c r="BJ399" s="204"/>
      <c r="BK399" s="204"/>
      <c r="BL399" s="204"/>
      <c r="BM399" s="204"/>
      <c r="BN399" s="204"/>
      <c r="BO399" s="204"/>
      <c r="BP399" s="204"/>
      <c r="BQ399" s="204"/>
      <c r="BR399" s="204"/>
      <c r="BS399" s="204"/>
      <c r="BT399" s="204"/>
      <c r="BU399" s="204"/>
      <c r="BV399" s="204"/>
      <c r="BW399" s="204"/>
      <c r="BX399" s="204"/>
      <c r="BY399" s="204"/>
      <c r="BZ399" s="204"/>
      <c r="CA399" s="204"/>
      <c r="CB399" s="204"/>
      <c r="CC399" s="204"/>
      <c r="CD399" s="204"/>
      <c r="CE399" s="204"/>
      <c r="CF399" s="204"/>
      <c r="CG399" s="204"/>
      <c r="CH399" s="204"/>
      <c r="CI399" s="204"/>
      <c r="CJ399" s="204"/>
      <c r="CK399" s="204"/>
      <c r="CL399" s="204"/>
      <c r="CM399" s="204"/>
      <c r="CN399" s="204"/>
      <c r="CO399" s="204"/>
      <c r="CP399" s="204"/>
      <c r="CQ399" s="204"/>
      <c r="CR399" s="204"/>
      <c r="CS399" s="204"/>
      <c r="CT399" s="204"/>
      <c r="CU399" s="204"/>
      <c r="CV399" s="204"/>
    </row>
    <row r="400" spans="2:100" x14ac:dyDescent="0.2">
      <c r="B400" s="204"/>
      <c r="C400" s="204"/>
      <c r="D400" s="204"/>
      <c r="E400" s="204"/>
      <c r="F400" s="204"/>
      <c r="G400" s="204"/>
      <c r="H400" s="204"/>
      <c r="I400" s="204"/>
      <c r="J400" s="204"/>
      <c r="K400" s="204"/>
      <c r="L400" s="204"/>
      <c r="M400" s="204"/>
      <c r="N400" s="204"/>
      <c r="O400" s="204"/>
      <c r="P400" s="204"/>
      <c r="Q400" s="204"/>
      <c r="R400" s="204"/>
      <c r="S400" s="204"/>
      <c r="T400" s="204"/>
      <c r="U400" s="204"/>
      <c r="V400" s="204"/>
      <c r="W400" s="204"/>
      <c r="X400" s="204"/>
      <c r="Y400" s="204"/>
      <c r="Z400" s="204"/>
      <c r="AA400" s="204"/>
      <c r="AB400" s="204"/>
      <c r="AC400" s="204"/>
      <c r="AD400" s="204"/>
      <c r="AE400" s="204"/>
      <c r="AF400" s="204"/>
      <c r="AG400" s="536"/>
      <c r="AH400" s="204"/>
      <c r="AI400" s="204"/>
      <c r="AJ400" s="204"/>
      <c r="AK400" s="204"/>
      <c r="AL400" s="204"/>
      <c r="AM400" s="204"/>
      <c r="AN400" s="204"/>
      <c r="AO400" s="204"/>
      <c r="AP400" s="204"/>
      <c r="AQ400" s="536"/>
      <c r="AR400" s="536"/>
      <c r="AS400" s="544"/>
      <c r="AT400" s="544"/>
      <c r="AU400" s="544"/>
      <c r="AV400" s="544"/>
      <c r="AW400" s="536"/>
      <c r="AX400" s="536"/>
      <c r="AZ400" s="204"/>
      <c r="BA400" s="204"/>
      <c r="BB400" s="204"/>
      <c r="BC400" s="204"/>
      <c r="BD400" s="204"/>
      <c r="BE400" s="204"/>
      <c r="BF400" s="204"/>
      <c r="BG400" s="204"/>
      <c r="BH400" s="204"/>
      <c r="BI400" s="204"/>
      <c r="BJ400" s="204"/>
      <c r="BK400" s="204"/>
      <c r="BL400" s="204"/>
      <c r="BM400" s="204"/>
      <c r="BN400" s="204"/>
      <c r="BO400" s="204"/>
      <c r="BP400" s="204"/>
      <c r="BQ400" s="204"/>
      <c r="BR400" s="204"/>
      <c r="BS400" s="204"/>
      <c r="BT400" s="204"/>
      <c r="BU400" s="204"/>
      <c r="BV400" s="204"/>
      <c r="BW400" s="204"/>
      <c r="BX400" s="204"/>
      <c r="BY400" s="204"/>
      <c r="BZ400" s="204"/>
      <c r="CA400" s="204"/>
      <c r="CB400" s="204"/>
      <c r="CC400" s="204"/>
      <c r="CD400" s="204"/>
      <c r="CE400" s="204"/>
      <c r="CF400" s="204"/>
      <c r="CG400" s="204"/>
      <c r="CH400" s="204"/>
      <c r="CI400" s="204"/>
      <c r="CJ400" s="204"/>
      <c r="CK400" s="204"/>
      <c r="CL400" s="204"/>
      <c r="CM400" s="204"/>
      <c r="CN400" s="204"/>
      <c r="CO400" s="204"/>
      <c r="CP400" s="204"/>
      <c r="CQ400" s="204"/>
      <c r="CR400" s="204"/>
      <c r="CS400" s="204"/>
      <c r="CT400" s="204"/>
      <c r="CU400" s="204"/>
      <c r="CV400" s="204"/>
    </row>
    <row r="401" spans="2:100" x14ac:dyDescent="0.2">
      <c r="B401" s="204"/>
      <c r="C401" s="204"/>
      <c r="D401" s="204"/>
      <c r="E401" s="204"/>
      <c r="F401" s="204"/>
      <c r="G401" s="204"/>
      <c r="H401" s="204"/>
      <c r="I401" s="204"/>
      <c r="J401" s="204"/>
      <c r="K401" s="204"/>
      <c r="L401" s="204"/>
      <c r="M401" s="204"/>
      <c r="N401" s="204"/>
      <c r="O401" s="204"/>
      <c r="P401" s="204"/>
      <c r="Q401" s="204"/>
      <c r="R401" s="204"/>
      <c r="S401" s="204"/>
      <c r="T401" s="204"/>
      <c r="U401" s="204"/>
      <c r="V401" s="204"/>
      <c r="W401" s="204"/>
      <c r="X401" s="204"/>
      <c r="Y401" s="204"/>
      <c r="Z401" s="204"/>
      <c r="AA401" s="204"/>
      <c r="AB401" s="204"/>
      <c r="AC401" s="204"/>
      <c r="AD401" s="204"/>
      <c r="AE401" s="204"/>
      <c r="AF401" s="204"/>
      <c r="AG401" s="536"/>
      <c r="AH401" s="204"/>
      <c r="AI401" s="204"/>
      <c r="AJ401" s="204"/>
      <c r="AK401" s="204"/>
      <c r="AL401" s="204"/>
      <c r="AM401" s="204"/>
      <c r="AN401" s="204"/>
      <c r="AO401" s="204"/>
      <c r="AP401" s="204"/>
      <c r="AQ401" s="536"/>
      <c r="AR401" s="536"/>
      <c r="AS401" s="544"/>
      <c r="AT401" s="544"/>
      <c r="AU401" s="544"/>
      <c r="AV401" s="544"/>
      <c r="AW401" s="536"/>
      <c r="AX401" s="536"/>
      <c r="AZ401" s="204"/>
      <c r="BA401" s="204"/>
      <c r="BB401" s="204"/>
      <c r="BC401" s="204"/>
      <c r="BD401" s="204"/>
      <c r="BE401" s="204"/>
      <c r="BF401" s="204"/>
      <c r="BG401" s="204"/>
      <c r="BH401" s="204"/>
      <c r="BI401" s="204"/>
      <c r="BJ401" s="204"/>
      <c r="BK401" s="204"/>
      <c r="BL401" s="204"/>
      <c r="BM401" s="204"/>
      <c r="BN401" s="204"/>
      <c r="BO401" s="204"/>
      <c r="BP401" s="204"/>
      <c r="BQ401" s="204"/>
      <c r="BR401" s="204"/>
      <c r="BS401" s="204"/>
      <c r="BT401" s="204"/>
      <c r="BU401" s="204"/>
      <c r="BV401" s="204"/>
      <c r="BW401" s="204"/>
      <c r="BX401" s="204"/>
      <c r="BY401" s="204"/>
      <c r="BZ401" s="204"/>
      <c r="CA401" s="204"/>
      <c r="CB401" s="204"/>
      <c r="CC401" s="204"/>
      <c r="CD401" s="204"/>
      <c r="CE401" s="204"/>
      <c r="CF401" s="204"/>
      <c r="CG401" s="204"/>
      <c r="CH401" s="204"/>
      <c r="CI401" s="204"/>
      <c r="CJ401" s="204"/>
      <c r="CK401" s="204"/>
      <c r="CL401" s="204"/>
      <c r="CM401" s="204"/>
      <c r="CN401" s="204"/>
      <c r="CO401" s="204"/>
      <c r="CP401" s="204"/>
      <c r="CQ401" s="204"/>
      <c r="CR401" s="204"/>
      <c r="CS401" s="204"/>
      <c r="CT401" s="204"/>
      <c r="CU401" s="204"/>
      <c r="CV401" s="204"/>
    </row>
    <row r="402" spans="2:100" x14ac:dyDescent="0.2">
      <c r="B402" s="204"/>
      <c r="C402" s="204"/>
      <c r="D402" s="204"/>
      <c r="E402" s="204"/>
      <c r="F402" s="204"/>
      <c r="G402" s="204"/>
      <c r="H402" s="204"/>
      <c r="I402" s="204"/>
      <c r="J402" s="204"/>
      <c r="K402" s="204"/>
      <c r="L402" s="204"/>
      <c r="M402" s="204"/>
      <c r="N402" s="204"/>
      <c r="O402" s="204"/>
      <c r="P402" s="204"/>
      <c r="Q402" s="204"/>
      <c r="R402" s="204"/>
      <c r="S402" s="204"/>
      <c r="T402" s="204"/>
      <c r="U402" s="204"/>
      <c r="V402" s="204"/>
      <c r="W402" s="204"/>
      <c r="X402" s="204"/>
      <c r="Y402" s="204"/>
      <c r="Z402" s="204"/>
      <c r="AA402" s="204"/>
      <c r="AB402" s="204"/>
      <c r="AC402" s="204"/>
      <c r="AD402" s="204"/>
      <c r="AE402" s="204"/>
      <c r="AF402" s="204"/>
      <c r="AG402" s="536"/>
      <c r="AH402" s="204"/>
      <c r="AI402" s="204"/>
      <c r="AJ402" s="204"/>
      <c r="AK402" s="204"/>
      <c r="AL402" s="204"/>
      <c r="AM402" s="204"/>
      <c r="AN402" s="204"/>
      <c r="AO402" s="204"/>
      <c r="AP402" s="204"/>
      <c r="AQ402" s="536"/>
      <c r="AR402" s="536"/>
      <c r="AS402" s="544"/>
      <c r="AT402" s="544"/>
      <c r="AU402" s="544"/>
      <c r="AV402" s="544"/>
      <c r="AW402" s="536"/>
      <c r="AX402" s="536"/>
      <c r="AZ402" s="204"/>
      <c r="BA402" s="204"/>
      <c r="BB402" s="204"/>
      <c r="BC402" s="204"/>
      <c r="BD402" s="204"/>
      <c r="BE402" s="204"/>
      <c r="BF402" s="204"/>
      <c r="BG402" s="204"/>
      <c r="BH402" s="204"/>
      <c r="BI402" s="204"/>
      <c r="BJ402" s="204"/>
      <c r="BK402" s="204"/>
      <c r="BL402" s="204"/>
      <c r="BM402" s="204"/>
      <c r="BN402" s="204"/>
      <c r="BO402" s="204"/>
      <c r="BP402" s="204"/>
      <c r="BQ402" s="204"/>
      <c r="BR402" s="204"/>
      <c r="BS402" s="204"/>
      <c r="BT402" s="204"/>
      <c r="BU402" s="204"/>
      <c r="BV402" s="204"/>
      <c r="BW402" s="204"/>
      <c r="BX402" s="204"/>
      <c r="BY402" s="204"/>
      <c r="BZ402" s="204"/>
      <c r="CA402" s="204"/>
      <c r="CB402" s="204"/>
      <c r="CC402" s="204"/>
      <c r="CD402" s="204"/>
      <c r="CE402" s="204"/>
      <c r="CF402" s="204"/>
      <c r="CG402" s="204"/>
      <c r="CH402" s="204"/>
      <c r="CI402" s="204"/>
      <c r="CJ402" s="204"/>
      <c r="CK402" s="204"/>
      <c r="CL402" s="204"/>
      <c r="CM402" s="204"/>
      <c r="CN402" s="204"/>
      <c r="CO402" s="204"/>
      <c r="CP402" s="204"/>
      <c r="CQ402" s="204"/>
      <c r="CR402" s="204"/>
      <c r="CS402" s="204"/>
      <c r="CT402" s="204"/>
      <c r="CU402" s="204"/>
      <c r="CV402" s="204"/>
    </row>
    <row r="403" spans="2:100" x14ac:dyDescent="0.2">
      <c r="B403" s="204"/>
      <c r="C403" s="204"/>
      <c r="D403" s="204"/>
      <c r="E403" s="204"/>
      <c r="F403" s="204"/>
      <c r="G403" s="204"/>
      <c r="H403" s="204"/>
      <c r="I403" s="204"/>
      <c r="J403" s="204"/>
      <c r="K403" s="204"/>
      <c r="L403" s="204"/>
      <c r="M403" s="204"/>
      <c r="N403" s="204"/>
      <c r="O403" s="204"/>
      <c r="P403" s="204"/>
      <c r="Q403" s="204"/>
      <c r="R403" s="204"/>
      <c r="S403" s="204"/>
      <c r="T403" s="204"/>
      <c r="U403" s="204"/>
      <c r="V403" s="204"/>
      <c r="W403" s="204"/>
      <c r="X403" s="204"/>
      <c r="Y403" s="204"/>
      <c r="Z403" s="204"/>
      <c r="AA403" s="204"/>
      <c r="AB403" s="204"/>
      <c r="AC403" s="204"/>
      <c r="AD403" s="204"/>
      <c r="AE403" s="204"/>
      <c r="AF403" s="204"/>
      <c r="AG403" s="536"/>
      <c r="AH403" s="204"/>
      <c r="AI403" s="204"/>
      <c r="AJ403" s="204"/>
      <c r="AK403" s="204"/>
      <c r="AL403" s="204"/>
      <c r="AM403" s="204"/>
      <c r="AN403" s="204"/>
      <c r="AO403" s="204"/>
      <c r="AP403" s="204"/>
      <c r="AQ403" s="536"/>
      <c r="AR403" s="536"/>
      <c r="AS403" s="544"/>
      <c r="AT403" s="544"/>
      <c r="AU403" s="544"/>
      <c r="AV403" s="544"/>
      <c r="AW403" s="536"/>
      <c r="AX403" s="536"/>
      <c r="AZ403" s="204"/>
      <c r="BA403" s="204"/>
      <c r="BB403" s="204"/>
      <c r="BC403" s="204"/>
      <c r="BD403" s="204"/>
      <c r="BE403" s="204"/>
      <c r="BF403" s="204"/>
      <c r="BG403" s="204"/>
      <c r="BH403" s="204"/>
      <c r="BI403" s="204"/>
      <c r="BJ403" s="204"/>
      <c r="BK403" s="204"/>
      <c r="BL403" s="204"/>
      <c r="BM403" s="204"/>
      <c r="BN403" s="204"/>
      <c r="BO403" s="204"/>
      <c r="BP403" s="204"/>
      <c r="BQ403" s="204"/>
      <c r="BR403" s="204"/>
      <c r="BS403" s="204"/>
      <c r="BT403" s="204"/>
      <c r="BU403" s="204"/>
      <c r="BV403" s="204"/>
      <c r="BW403" s="204"/>
      <c r="BX403" s="204"/>
      <c r="BY403" s="204"/>
      <c r="BZ403" s="204"/>
      <c r="CA403" s="204"/>
      <c r="CB403" s="204"/>
      <c r="CC403" s="204"/>
      <c r="CD403" s="204"/>
      <c r="CE403" s="204"/>
      <c r="CF403" s="204"/>
      <c r="CG403" s="204"/>
      <c r="CH403" s="204"/>
      <c r="CI403" s="204"/>
      <c r="CJ403" s="204"/>
      <c r="CK403" s="204"/>
      <c r="CL403" s="204"/>
      <c r="CM403" s="204"/>
      <c r="CN403" s="204"/>
      <c r="CO403" s="204"/>
      <c r="CP403" s="204"/>
      <c r="CQ403" s="204"/>
      <c r="CR403" s="204"/>
      <c r="CS403" s="204"/>
      <c r="CT403" s="204"/>
      <c r="CU403" s="204"/>
      <c r="CV403" s="204"/>
    </row>
    <row r="404" spans="2:100" x14ac:dyDescent="0.2">
      <c r="B404" s="204"/>
      <c r="C404" s="204"/>
      <c r="D404" s="204"/>
      <c r="E404" s="204"/>
      <c r="F404" s="204"/>
      <c r="G404" s="204"/>
      <c r="H404" s="204"/>
      <c r="I404" s="204"/>
      <c r="J404" s="204"/>
      <c r="K404" s="204"/>
      <c r="L404" s="204"/>
      <c r="M404" s="204"/>
      <c r="N404" s="204"/>
      <c r="O404" s="204"/>
      <c r="P404" s="204"/>
      <c r="Q404" s="204"/>
      <c r="R404" s="204"/>
      <c r="S404" s="204"/>
      <c r="T404" s="204"/>
      <c r="U404" s="204"/>
      <c r="V404" s="204"/>
      <c r="W404" s="204"/>
      <c r="X404" s="204"/>
      <c r="Y404" s="204"/>
      <c r="Z404" s="204"/>
      <c r="AA404" s="204"/>
      <c r="AB404" s="204"/>
      <c r="AC404" s="204"/>
      <c r="AD404" s="204"/>
      <c r="AE404" s="204"/>
      <c r="AF404" s="204"/>
      <c r="AG404" s="536"/>
      <c r="AH404" s="204"/>
      <c r="AI404" s="204"/>
      <c r="AJ404" s="204"/>
      <c r="AK404" s="204"/>
      <c r="AL404" s="204"/>
      <c r="AM404" s="204"/>
      <c r="AN404" s="204"/>
      <c r="AO404" s="204"/>
      <c r="AP404" s="204"/>
      <c r="AQ404" s="536"/>
      <c r="AR404" s="536"/>
      <c r="AS404" s="544"/>
      <c r="AT404" s="544"/>
      <c r="AU404" s="544"/>
      <c r="AV404" s="544"/>
      <c r="AW404" s="536"/>
      <c r="AX404" s="536"/>
      <c r="AZ404" s="204"/>
      <c r="BA404" s="204"/>
      <c r="BB404" s="204"/>
      <c r="BC404" s="204"/>
      <c r="BD404" s="204"/>
      <c r="BE404" s="204"/>
      <c r="BF404" s="204"/>
      <c r="BG404" s="204"/>
      <c r="BH404" s="204"/>
      <c r="BI404" s="204"/>
      <c r="BJ404" s="204"/>
      <c r="BK404" s="204"/>
      <c r="BL404" s="204"/>
      <c r="BM404" s="204"/>
      <c r="BN404" s="204"/>
      <c r="BO404" s="204"/>
      <c r="BP404" s="204"/>
      <c r="BQ404" s="204"/>
      <c r="BR404" s="204"/>
      <c r="BS404" s="204"/>
      <c r="BT404" s="204"/>
      <c r="BU404" s="204"/>
      <c r="BV404" s="204"/>
      <c r="BW404" s="204"/>
      <c r="BX404" s="204"/>
      <c r="BY404" s="204"/>
      <c r="BZ404" s="204"/>
      <c r="CA404" s="204"/>
      <c r="CB404" s="204"/>
      <c r="CC404" s="204"/>
      <c r="CD404" s="204"/>
      <c r="CE404" s="204"/>
      <c r="CF404" s="204"/>
      <c r="CG404" s="204"/>
      <c r="CH404" s="204"/>
      <c r="CI404" s="204"/>
      <c r="CJ404" s="204"/>
      <c r="CK404" s="204"/>
      <c r="CL404" s="204"/>
      <c r="CM404" s="204"/>
      <c r="CN404" s="204"/>
      <c r="CO404" s="204"/>
      <c r="CP404" s="204"/>
      <c r="CQ404" s="204"/>
      <c r="CR404" s="204"/>
      <c r="CS404" s="204"/>
      <c r="CT404" s="204"/>
      <c r="CU404" s="204"/>
      <c r="CV404" s="204"/>
    </row>
    <row r="405" spans="2:100" x14ac:dyDescent="0.2">
      <c r="B405" s="204"/>
      <c r="C405" s="204"/>
      <c r="D405" s="204"/>
      <c r="E405" s="204"/>
      <c r="F405" s="204"/>
      <c r="G405" s="204"/>
      <c r="H405" s="204"/>
      <c r="I405" s="204"/>
      <c r="J405" s="204"/>
      <c r="K405" s="204"/>
      <c r="L405" s="204"/>
      <c r="M405" s="204"/>
      <c r="N405" s="204"/>
      <c r="O405" s="204"/>
      <c r="P405" s="204"/>
      <c r="Q405" s="204"/>
      <c r="R405" s="204"/>
      <c r="S405" s="204"/>
      <c r="T405" s="204"/>
      <c r="U405" s="204"/>
      <c r="V405" s="204"/>
      <c r="W405" s="204"/>
      <c r="X405" s="204"/>
      <c r="Y405" s="204"/>
      <c r="Z405" s="204"/>
      <c r="AA405" s="204"/>
      <c r="AB405" s="204"/>
      <c r="AC405" s="204"/>
      <c r="AD405" s="204"/>
      <c r="AE405" s="204"/>
      <c r="AF405" s="204"/>
      <c r="AG405" s="536"/>
      <c r="AH405" s="204"/>
      <c r="AI405" s="204"/>
      <c r="AJ405" s="204"/>
      <c r="AK405" s="204"/>
      <c r="AL405" s="204"/>
      <c r="AM405" s="204"/>
      <c r="AN405" s="204"/>
      <c r="AO405" s="204"/>
      <c r="AP405" s="204"/>
      <c r="AQ405" s="536"/>
      <c r="AR405" s="536"/>
      <c r="AS405" s="544"/>
      <c r="AT405" s="544"/>
      <c r="AU405" s="544"/>
      <c r="AV405" s="544"/>
      <c r="AW405" s="536"/>
      <c r="AX405" s="536"/>
      <c r="AZ405" s="204"/>
      <c r="BA405" s="204"/>
      <c r="BB405" s="204"/>
      <c r="BC405" s="204"/>
      <c r="BD405" s="204"/>
      <c r="BE405" s="204"/>
      <c r="BF405" s="204"/>
      <c r="BG405" s="204"/>
      <c r="BH405" s="204"/>
      <c r="BI405" s="204"/>
      <c r="BJ405" s="204"/>
      <c r="BK405" s="204"/>
      <c r="BL405" s="204"/>
      <c r="BM405" s="204"/>
      <c r="BN405" s="204"/>
      <c r="BO405" s="204"/>
      <c r="BP405" s="204"/>
      <c r="BQ405" s="204"/>
      <c r="BR405" s="204"/>
      <c r="BS405" s="204"/>
      <c r="BT405" s="204"/>
      <c r="BU405" s="204"/>
      <c r="BV405" s="204"/>
      <c r="BW405" s="204"/>
      <c r="BX405" s="204"/>
      <c r="BY405" s="204"/>
      <c r="BZ405" s="204"/>
      <c r="CA405" s="204"/>
      <c r="CB405" s="204"/>
      <c r="CC405" s="204"/>
      <c r="CD405" s="204"/>
      <c r="CE405" s="204"/>
      <c r="CF405" s="204"/>
      <c r="CG405" s="204"/>
      <c r="CH405" s="204"/>
      <c r="CI405" s="204"/>
      <c r="CJ405" s="204"/>
      <c r="CK405" s="204"/>
      <c r="CL405" s="204"/>
      <c r="CM405" s="204"/>
      <c r="CN405" s="204"/>
      <c r="CO405" s="204"/>
      <c r="CP405" s="204"/>
      <c r="CQ405" s="204"/>
      <c r="CR405" s="204"/>
      <c r="CS405" s="204"/>
      <c r="CT405" s="204"/>
      <c r="CU405" s="204"/>
      <c r="CV405" s="204"/>
    </row>
    <row r="406" spans="2:100" x14ac:dyDescent="0.2">
      <c r="B406" s="204"/>
      <c r="C406" s="204"/>
      <c r="D406" s="204"/>
      <c r="E406" s="204"/>
      <c r="F406" s="204"/>
      <c r="G406" s="204"/>
      <c r="H406" s="204"/>
      <c r="I406" s="204"/>
      <c r="J406" s="204"/>
      <c r="K406" s="204"/>
      <c r="L406" s="204"/>
      <c r="M406" s="204"/>
      <c r="N406" s="204"/>
      <c r="O406" s="204"/>
      <c r="P406" s="204"/>
      <c r="Q406" s="204"/>
      <c r="R406" s="204"/>
      <c r="S406" s="204"/>
      <c r="T406" s="204"/>
      <c r="U406" s="204"/>
      <c r="V406" s="204"/>
      <c r="W406" s="204"/>
      <c r="X406" s="204"/>
      <c r="Y406" s="204"/>
      <c r="Z406" s="204"/>
      <c r="AA406" s="204"/>
      <c r="AB406" s="204"/>
      <c r="AC406" s="204"/>
      <c r="AD406" s="204"/>
      <c r="AE406" s="204"/>
      <c r="AF406" s="204"/>
      <c r="AG406" s="536"/>
      <c r="AH406" s="204"/>
      <c r="AI406" s="204"/>
      <c r="AJ406" s="204"/>
      <c r="AK406" s="204"/>
      <c r="AL406" s="204"/>
      <c r="AM406" s="204"/>
      <c r="AN406" s="204"/>
      <c r="AO406" s="204"/>
      <c r="AP406" s="204"/>
      <c r="AQ406" s="536"/>
      <c r="AR406" s="536"/>
      <c r="AS406" s="544"/>
      <c r="AT406" s="544"/>
      <c r="AU406" s="544"/>
      <c r="AV406" s="544"/>
      <c r="AW406" s="536"/>
      <c r="AX406" s="536"/>
      <c r="AZ406" s="204"/>
      <c r="BA406" s="204"/>
      <c r="BB406" s="204"/>
      <c r="BC406" s="204"/>
      <c r="BD406" s="204"/>
      <c r="BE406" s="204"/>
      <c r="BF406" s="204"/>
      <c r="BG406" s="204"/>
      <c r="BH406" s="204"/>
      <c r="BI406" s="204"/>
      <c r="BJ406" s="204"/>
      <c r="BK406" s="204"/>
      <c r="BL406" s="204"/>
      <c r="BM406" s="204"/>
      <c r="BN406" s="204"/>
      <c r="BO406" s="204"/>
      <c r="BP406" s="204"/>
      <c r="BQ406" s="204"/>
      <c r="BR406" s="204"/>
      <c r="BS406" s="204"/>
      <c r="BT406" s="204"/>
      <c r="BU406" s="204"/>
      <c r="BV406" s="204"/>
      <c r="BW406" s="204"/>
      <c r="BX406" s="204"/>
      <c r="BY406" s="204"/>
      <c r="BZ406" s="204"/>
      <c r="CA406" s="204"/>
      <c r="CB406" s="204"/>
      <c r="CC406" s="204"/>
      <c r="CD406" s="204"/>
      <c r="CE406" s="204"/>
      <c r="CF406" s="204"/>
      <c r="CG406" s="204"/>
      <c r="CH406" s="204"/>
      <c r="CI406" s="204"/>
      <c r="CJ406" s="204"/>
      <c r="CK406" s="204"/>
      <c r="CL406" s="204"/>
      <c r="CM406" s="204"/>
      <c r="CN406" s="204"/>
      <c r="CO406" s="204"/>
      <c r="CP406" s="204"/>
      <c r="CQ406" s="204"/>
      <c r="CR406" s="204"/>
      <c r="CS406" s="204"/>
      <c r="CT406" s="204"/>
      <c r="CU406" s="204"/>
      <c r="CV406" s="204"/>
    </row>
    <row r="407" spans="2:100" x14ac:dyDescent="0.2">
      <c r="B407" s="204"/>
      <c r="C407" s="204"/>
      <c r="D407" s="204"/>
      <c r="E407" s="204"/>
      <c r="F407" s="204"/>
      <c r="G407" s="204"/>
      <c r="H407" s="204"/>
      <c r="I407" s="204"/>
      <c r="J407" s="204"/>
      <c r="K407" s="204"/>
      <c r="L407" s="204"/>
      <c r="M407" s="204"/>
      <c r="N407" s="204"/>
      <c r="O407" s="204"/>
      <c r="P407" s="204"/>
      <c r="Q407" s="204"/>
      <c r="R407" s="204"/>
      <c r="S407" s="204"/>
      <c r="T407" s="204"/>
      <c r="U407" s="204"/>
      <c r="V407" s="204"/>
      <c r="W407" s="204"/>
      <c r="X407" s="204"/>
      <c r="Y407" s="204"/>
      <c r="Z407" s="204"/>
      <c r="AA407" s="204"/>
      <c r="AB407" s="204"/>
      <c r="AC407" s="204"/>
      <c r="AD407" s="204"/>
      <c r="AE407" s="204"/>
      <c r="AF407" s="204"/>
      <c r="AG407" s="536"/>
      <c r="AH407" s="204"/>
      <c r="AI407" s="204"/>
      <c r="AJ407" s="204"/>
      <c r="AK407" s="204"/>
      <c r="AL407" s="204"/>
      <c r="AM407" s="204"/>
      <c r="AN407" s="204"/>
      <c r="AO407" s="204"/>
      <c r="AP407" s="204"/>
      <c r="AQ407" s="536"/>
      <c r="AR407" s="536"/>
      <c r="AS407" s="544"/>
      <c r="AT407" s="544"/>
      <c r="AU407" s="544"/>
      <c r="AV407" s="544"/>
      <c r="AW407" s="536"/>
      <c r="AX407" s="536"/>
      <c r="AZ407" s="204"/>
      <c r="BA407" s="204"/>
      <c r="BB407" s="204"/>
      <c r="BC407" s="204"/>
      <c r="BD407" s="204"/>
      <c r="BE407" s="204"/>
      <c r="BF407" s="204"/>
      <c r="BG407" s="204"/>
      <c r="BH407" s="204"/>
      <c r="BI407" s="204"/>
      <c r="BJ407" s="204"/>
      <c r="BK407" s="204"/>
      <c r="BL407" s="204"/>
      <c r="BM407" s="204"/>
      <c r="BN407" s="204"/>
      <c r="BO407" s="204"/>
      <c r="BP407" s="204"/>
      <c r="BQ407" s="204"/>
      <c r="BR407" s="204"/>
      <c r="BS407" s="204"/>
      <c r="BT407" s="204"/>
      <c r="BU407" s="204"/>
      <c r="BV407" s="204"/>
      <c r="BW407" s="204"/>
      <c r="BX407" s="204"/>
      <c r="BY407" s="204"/>
      <c r="BZ407" s="204"/>
      <c r="CA407" s="204"/>
      <c r="CB407" s="204"/>
      <c r="CC407" s="204"/>
      <c r="CD407" s="204"/>
      <c r="CE407" s="204"/>
      <c r="CF407" s="204"/>
      <c r="CG407" s="204"/>
      <c r="CH407" s="204"/>
      <c r="CI407" s="204"/>
      <c r="CJ407" s="204"/>
      <c r="CK407" s="204"/>
      <c r="CL407" s="204"/>
      <c r="CM407" s="204"/>
      <c r="CN407" s="204"/>
      <c r="CO407" s="204"/>
      <c r="CP407" s="204"/>
      <c r="CQ407" s="204"/>
      <c r="CR407" s="204"/>
      <c r="CS407" s="204"/>
      <c r="CT407" s="204"/>
      <c r="CU407" s="204"/>
      <c r="CV407" s="204"/>
    </row>
    <row r="408" spans="2:100" x14ac:dyDescent="0.2">
      <c r="B408" s="204"/>
      <c r="C408" s="204"/>
      <c r="D408" s="204"/>
      <c r="E408" s="204"/>
      <c r="F408" s="204"/>
      <c r="G408" s="204"/>
      <c r="H408" s="204"/>
      <c r="I408" s="204"/>
      <c r="J408" s="204"/>
      <c r="K408" s="204"/>
      <c r="L408" s="204"/>
      <c r="M408" s="204"/>
      <c r="N408" s="204"/>
      <c r="O408" s="204"/>
      <c r="P408" s="204"/>
      <c r="Q408" s="204"/>
      <c r="R408" s="204"/>
      <c r="S408" s="204"/>
      <c r="T408" s="204"/>
      <c r="U408" s="204"/>
      <c r="V408" s="204"/>
      <c r="W408" s="204"/>
      <c r="X408" s="204"/>
      <c r="Y408" s="204"/>
      <c r="Z408" s="204"/>
      <c r="AA408" s="204"/>
      <c r="AB408" s="204"/>
      <c r="AC408" s="204"/>
      <c r="AD408" s="204"/>
      <c r="AE408" s="204"/>
      <c r="AF408" s="204"/>
      <c r="AG408" s="536"/>
      <c r="AH408" s="204"/>
      <c r="AI408" s="204"/>
      <c r="AJ408" s="204"/>
      <c r="AK408" s="204"/>
      <c r="AL408" s="204"/>
      <c r="AM408" s="204"/>
      <c r="AN408" s="204"/>
      <c r="AO408" s="204"/>
      <c r="AP408" s="204"/>
      <c r="AQ408" s="536"/>
      <c r="AR408" s="536"/>
      <c r="AS408" s="544"/>
      <c r="AT408" s="544"/>
      <c r="AU408" s="544"/>
      <c r="AV408" s="544"/>
      <c r="AW408" s="536"/>
      <c r="AX408" s="536"/>
      <c r="AZ408" s="204"/>
      <c r="BA408" s="204"/>
      <c r="BB408" s="204"/>
      <c r="BC408" s="204"/>
      <c r="BD408" s="204"/>
      <c r="BE408" s="204"/>
      <c r="BF408" s="204"/>
      <c r="BG408" s="204"/>
      <c r="BH408" s="204"/>
      <c r="BI408" s="204"/>
      <c r="BJ408" s="204"/>
      <c r="BK408" s="204"/>
      <c r="BL408" s="204"/>
      <c r="BM408" s="204"/>
      <c r="BN408" s="204"/>
      <c r="BO408" s="204"/>
      <c r="BP408" s="204"/>
      <c r="BQ408" s="204"/>
      <c r="BR408" s="204"/>
      <c r="BS408" s="204"/>
      <c r="BT408" s="204"/>
      <c r="BU408" s="204"/>
      <c r="BV408" s="204"/>
      <c r="BW408" s="204"/>
      <c r="BX408" s="204"/>
      <c r="BY408" s="204"/>
      <c r="BZ408" s="204"/>
      <c r="CA408" s="204"/>
      <c r="CB408" s="204"/>
      <c r="CC408" s="204"/>
      <c r="CD408" s="204"/>
      <c r="CE408" s="204"/>
      <c r="CF408" s="204"/>
      <c r="CG408" s="204"/>
      <c r="CH408" s="204"/>
      <c r="CI408" s="204"/>
      <c r="CJ408" s="204"/>
      <c r="CK408" s="204"/>
      <c r="CL408" s="204"/>
      <c r="CM408" s="204"/>
      <c r="CN408" s="204"/>
      <c r="CO408" s="204"/>
      <c r="CP408" s="204"/>
      <c r="CQ408" s="204"/>
      <c r="CR408" s="204"/>
      <c r="CS408" s="204"/>
      <c r="CT408" s="204"/>
      <c r="CU408" s="204"/>
      <c r="CV408" s="204"/>
    </row>
    <row r="409" spans="2:100" x14ac:dyDescent="0.2">
      <c r="B409" s="204"/>
      <c r="C409" s="204"/>
      <c r="D409" s="204"/>
      <c r="E409" s="204"/>
      <c r="F409" s="204"/>
      <c r="G409" s="204"/>
      <c r="H409" s="204"/>
      <c r="I409" s="204"/>
      <c r="J409" s="204"/>
      <c r="K409" s="204"/>
      <c r="L409" s="204"/>
      <c r="M409" s="204"/>
      <c r="N409" s="204"/>
      <c r="O409" s="204"/>
      <c r="P409" s="204"/>
      <c r="Q409" s="204"/>
      <c r="R409" s="204"/>
      <c r="S409" s="204"/>
      <c r="T409" s="204"/>
      <c r="U409" s="204"/>
      <c r="V409" s="204"/>
      <c r="W409" s="204"/>
      <c r="X409" s="204"/>
      <c r="Y409" s="204"/>
      <c r="Z409" s="204"/>
      <c r="AA409" s="204"/>
      <c r="AB409" s="204"/>
      <c r="AC409" s="204"/>
      <c r="AD409" s="204"/>
      <c r="AE409" s="204"/>
      <c r="AF409" s="204"/>
      <c r="AG409" s="536"/>
      <c r="AH409" s="204"/>
      <c r="AI409" s="204"/>
      <c r="AJ409" s="204"/>
      <c r="AK409" s="204"/>
      <c r="AL409" s="204"/>
      <c r="AM409" s="204"/>
      <c r="AN409" s="204"/>
      <c r="AO409" s="204"/>
      <c r="AP409" s="204"/>
      <c r="AQ409" s="536"/>
      <c r="AR409" s="536"/>
      <c r="AS409" s="544"/>
      <c r="AT409" s="544"/>
      <c r="AU409" s="544"/>
      <c r="AV409" s="544"/>
      <c r="AW409" s="536"/>
      <c r="AX409" s="536"/>
      <c r="AZ409" s="204"/>
      <c r="BA409" s="204"/>
      <c r="BB409" s="204"/>
      <c r="BC409" s="204"/>
      <c r="BD409" s="204"/>
      <c r="BE409" s="204"/>
      <c r="BF409" s="204"/>
      <c r="BG409" s="204"/>
      <c r="BH409" s="204"/>
      <c r="BI409" s="204"/>
      <c r="BJ409" s="204"/>
      <c r="BK409" s="204"/>
      <c r="BL409" s="204"/>
      <c r="BM409" s="204"/>
      <c r="BN409" s="204"/>
      <c r="BO409" s="204"/>
      <c r="BP409" s="204"/>
      <c r="BQ409" s="204"/>
      <c r="BR409" s="204"/>
      <c r="BS409" s="204"/>
      <c r="BT409" s="204"/>
      <c r="BU409" s="204"/>
      <c r="BV409" s="204"/>
      <c r="BW409" s="204"/>
      <c r="BX409" s="204"/>
      <c r="BY409" s="204"/>
      <c r="BZ409" s="204"/>
      <c r="CA409" s="204"/>
      <c r="CB409" s="204"/>
      <c r="CC409" s="204"/>
      <c r="CD409" s="204"/>
      <c r="CE409" s="204"/>
      <c r="CF409" s="204"/>
      <c r="CG409" s="204"/>
      <c r="CH409" s="204"/>
      <c r="CI409" s="204"/>
      <c r="CJ409" s="204"/>
      <c r="CK409" s="204"/>
      <c r="CL409" s="204"/>
      <c r="CM409" s="204"/>
      <c r="CN409" s="204"/>
      <c r="CO409" s="204"/>
      <c r="CP409" s="204"/>
      <c r="CQ409" s="204"/>
      <c r="CR409" s="204"/>
      <c r="CS409" s="204"/>
      <c r="CT409" s="204"/>
      <c r="CU409" s="204"/>
      <c r="CV409" s="204"/>
    </row>
    <row r="410" spans="2:100" x14ac:dyDescent="0.2">
      <c r="B410" s="204"/>
      <c r="C410" s="204"/>
      <c r="D410" s="204"/>
      <c r="E410" s="204"/>
      <c r="F410" s="204"/>
      <c r="G410" s="204"/>
      <c r="H410" s="204"/>
      <c r="I410" s="204"/>
      <c r="J410" s="204"/>
      <c r="K410" s="204"/>
      <c r="L410" s="204"/>
      <c r="M410" s="204"/>
      <c r="N410" s="204"/>
      <c r="O410" s="204"/>
      <c r="P410" s="204"/>
      <c r="Q410" s="204"/>
      <c r="R410" s="204"/>
      <c r="S410" s="204"/>
      <c r="T410" s="204"/>
      <c r="U410" s="204"/>
      <c r="V410" s="204"/>
      <c r="W410" s="204"/>
      <c r="X410" s="204"/>
      <c r="Y410" s="204"/>
      <c r="Z410" s="204"/>
      <c r="AA410" s="204"/>
      <c r="AB410" s="204"/>
      <c r="AC410" s="204"/>
      <c r="AD410" s="204"/>
      <c r="AE410" s="204"/>
      <c r="AF410" s="204"/>
      <c r="AG410" s="536"/>
      <c r="AH410" s="204"/>
      <c r="AI410" s="204"/>
      <c r="AJ410" s="204"/>
      <c r="AK410" s="204"/>
      <c r="AL410" s="204"/>
      <c r="AM410" s="204"/>
      <c r="AN410" s="204"/>
      <c r="AO410" s="204"/>
      <c r="AP410" s="204"/>
      <c r="AQ410" s="536"/>
      <c r="AR410" s="536"/>
      <c r="AS410" s="544"/>
      <c r="AT410" s="544"/>
      <c r="AU410" s="544"/>
      <c r="AV410" s="544"/>
      <c r="AW410" s="536"/>
      <c r="AX410" s="536"/>
      <c r="AZ410" s="204"/>
      <c r="BA410" s="204"/>
      <c r="BB410" s="204"/>
      <c r="BC410" s="204"/>
      <c r="BD410" s="204"/>
      <c r="BE410" s="204"/>
      <c r="BF410" s="204"/>
      <c r="BG410" s="204"/>
      <c r="BH410" s="204"/>
      <c r="BI410" s="204"/>
      <c r="BJ410" s="204"/>
      <c r="BK410" s="204"/>
      <c r="BL410" s="204"/>
      <c r="BM410" s="204"/>
      <c r="BN410" s="204"/>
      <c r="BO410" s="204"/>
      <c r="BP410" s="204"/>
      <c r="BQ410" s="204"/>
      <c r="BR410" s="204"/>
      <c r="BS410" s="204"/>
      <c r="BT410" s="204"/>
      <c r="BU410" s="204"/>
      <c r="BV410" s="204"/>
      <c r="BW410" s="204"/>
      <c r="BX410" s="204"/>
      <c r="BY410" s="204"/>
      <c r="BZ410" s="204"/>
      <c r="CA410" s="204"/>
      <c r="CB410" s="204"/>
      <c r="CC410" s="204"/>
      <c r="CD410" s="204"/>
      <c r="CE410" s="204"/>
      <c r="CF410" s="204"/>
      <c r="CG410" s="204"/>
      <c r="CH410" s="204"/>
      <c r="CI410" s="204"/>
      <c r="CJ410" s="204"/>
      <c r="CK410" s="204"/>
      <c r="CL410" s="204"/>
      <c r="CM410" s="204"/>
      <c r="CN410" s="204"/>
      <c r="CO410" s="204"/>
      <c r="CP410" s="204"/>
      <c r="CQ410" s="204"/>
      <c r="CR410" s="204"/>
      <c r="CS410" s="204"/>
      <c r="CT410" s="204"/>
      <c r="CU410" s="204"/>
      <c r="CV410" s="204"/>
    </row>
    <row r="411" spans="2:100" x14ac:dyDescent="0.2">
      <c r="B411" s="204"/>
      <c r="C411" s="204"/>
      <c r="D411" s="204"/>
      <c r="E411" s="204"/>
      <c r="F411" s="204"/>
      <c r="G411" s="204"/>
      <c r="H411" s="204"/>
      <c r="I411" s="204"/>
      <c r="J411" s="204"/>
      <c r="K411" s="204"/>
      <c r="L411" s="204"/>
      <c r="M411" s="204"/>
      <c r="N411" s="204"/>
      <c r="O411" s="204"/>
      <c r="P411" s="204"/>
      <c r="Q411" s="204"/>
      <c r="R411" s="204"/>
      <c r="S411" s="204"/>
      <c r="T411" s="204"/>
      <c r="U411" s="204"/>
      <c r="V411" s="204"/>
      <c r="W411" s="204"/>
      <c r="X411" s="204"/>
      <c r="Y411" s="204"/>
      <c r="Z411" s="204"/>
      <c r="AA411" s="204"/>
      <c r="AB411" s="204"/>
      <c r="AC411" s="204"/>
      <c r="AD411" s="204"/>
      <c r="AE411" s="204"/>
      <c r="AF411" s="204"/>
      <c r="AG411" s="536"/>
      <c r="AH411" s="204"/>
      <c r="AI411" s="204"/>
      <c r="AJ411" s="204"/>
      <c r="AK411" s="204"/>
      <c r="AL411" s="204"/>
      <c r="AM411" s="204"/>
      <c r="AN411" s="204"/>
      <c r="AO411" s="204"/>
      <c r="AP411" s="204"/>
      <c r="AQ411" s="536"/>
      <c r="AR411" s="536"/>
      <c r="AS411" s="544"/>
      <c r="AT411" s="544"/>
      <c r="AU411" s="544"/>
      <c r="AV411" s="544"/>
      <c r="AW411" s="536"/>
      <c r="AX411" s="536"/>
      <c r="AZ411" s="204"/>
      <c r="BA411" s="204"/>
      <c r="BB411" s="204"/>
      <c r="BC411" s="204"/>
      <c r="BD411" s="204"/>
      <c r="BE411" s="204"/>
      <c r="BF411" s="204"/>
      <c r="BG411" s="204"/>
      <c r="BH411" s="204"/>
      <c r="BI411" s="204"/>
      <c r="BJ411" s="204"/>
      <c r="BK411" s="204"/>
      <c r="BL411" s="204"/>
      <c r="BM411" s="204"/>
      <c r="BN411" s="204"/>
      <c r="BO411" s="204"/>
      <c r="BP411" s="204"/>
      <c r="BQ411" s="204"/>
      <c r="BR411" s="204"/>
      <c r="BS411" s="204"/>
      <c r="BT411" s="204"/>
      <c r="BU411" s="204"/>
      <c r="BV411" s="204"/>
      <c r="BW411" s="204"/>
      <c r="BX411" s="204"/>
      <c r="BY411" s="204"/>
      <c r="BZ411" s="204"/>
      <c r="CA411" s="204"/>
      <c r="CB411" s="204"/>
      <c r="CC411" s="204"/>
      <c r="CD411" s="204"/>
      <c r="CE411" s="204"/>
      <c r="CF411" s="204"/>
      <c r="CG411" s="204"/>
      <c r="CH411" s="204"/>
      <c r="CI411" s="204"/>
      <c r="CJ411" s="204"/>
      <c r="CK411" s="204"/>
      <c r="CL411" s="204"/>
      <c r="CM411" s="204"/>
      <c r="CN411" s="204"/>
      <c r="CO411" s="204"/>
      <c r="CP411" s="204"/>
      <c r="CQ411" s="204"/>
      <c r="CR411" s="204"/>
      <c r="CS411" s="204"/>
      <c r="CT411" s="204"/>
      <c r="CU411" s="204"/>
      <c r="CV411" s="204"/>
    </row>
    <row r="412" spans="2:100" x14ac:dyDescent="0.2">
      <c r="B412" s="204"/>
      <c r="C412" s="204"/>
      <c r="D412" s="204"/>
      <c r="E412" s="204"/>
      <c r="F412" s="204"/>
      <c r="G412" s="204"/>
      <c r="H412" s="204"/>
      <c r="I412" s="204"/>
      <c r="J412" s="204"/>
      <c r="K412" s="204"/>
      <c r="L412" s="204"/>
      <c r="M412" s="204"/>
      <c r="N412" s="204"/>
      <c r="O412" s="204"/>
      <c r="P412" s="204"/>
      <c r="Q412" s="204"/>
      <c r="R412" s="204"/>
      <c r="S412" s="204"/>
      <c r="T412" s="204"/>
      <c r="U412" s="204"/>
      <c r="V412" s="204"/>
      <c r="W412" s="204"/>
      <c r="X412" s="204"/>
      <c r="Y412" s="204"/>
      <c r="Z412" s="204"/>
      <c r="AA412" s="204"/>
      <c r="AB412" s="204"/>
      <c r="AC412" s="204"/>
      <c r="AD412" s="204"/>
      <c r="AE412" s="204"/>
      <c r="AF412" s="204"/>
      <c r="AG412" s="536"/>
      <c r="AH412" s="204"/>
      <c r="AI412" s="204"/>
      <c r="AJ412" s="204"/>
      <c r="AK412" s="204"/>
      <c r="AL412" s="204"/>
      <c r="AM412" s="204"/>
      <c r="AN412" s="204"/>
      <c r="AO412" s="204"/>
      <c r="AP412" s="204"/>
      <c r="AQ412" s="536"/>
      <c r="AR412" s="536"/>
      <c r="AS412" s="544"/>
      <c r="AT412" s="544"/>
      <c r="AU412" s="544"/>
      <c r="AV412" s="544"/>
      <c r="AW412" s="536"/>
      <c r="AX412" s="536"/>
      <c r="AZ412" s="204"/>
      <c r="BA412" s="204"/>
      <c r="BB412" s="204"/>
      <c r="BC412" s="204"/>
      <c r="BD412" s="204"/>
      <c r="BE412" s="204"/>
      <c r="BF412" s="204"/>
      <c r="BG412" s="204"/>
      <c r="BH412" s="204"/>
      <c r="BI412" s="204"/>
      <c r="BJ412" s="204"/>
      <c r="BK412" s="204"/>
      <c r="BL412" s="204"/>
      <c r="BM412" s="204"/>
      <c r="BN412" s="204"/>
      <c r="BO412" s="204"/>
      <c r="BP412" s="204"/>
      <c r="BQ412" s="204"/>
      <c r="BR412" s="204"/>
      <c r="BS412" s="204"/>
      <c r="BT412" s="204"/>
      <c r="BU412" s="204"/>
      <c r="BV412" s="204"/>
      <c r="BW412" s="204"/>
      <c r="BX412" s="204"/>
      <c r="BY412" s="204"/>
      <c r="BZ412" s="204"/>
      <c r="CA412" s="204"/>
      <c r="CB412" s="204"/>
      <c r="CC412" s="204"/>
      <c r="CD412" s="204"/>
      <c r="CE412" s="204"/>
      <c r="CF412" s="204"/>
      <c r="CG412" s="204"/>
      <c r="CH412" s="204"/>
      <c r="CI412" s="204"/>
      <c r="CJ412" s="204"/>
      <c r="CK412" s="204"/>
      <c r="CL412" s="204"/>
      <c r="CM412" s="204"/>
      <c r="CN412" s="204"/>
      <c r="CO412" s="204"/>
      <c r="CP412" s="204"/>
      <c r="CQ412" s="204"/>
      <c r="CR412" s="204"/>
      <c r="CS412" s="204"/>
      <c r="CT412" s="204"/>
      <c r="CU412" s="204"/>
      <c r="CV412" s="204"/>
    </row>
    <row r="413" spans="2:100" x14ac:dyDescent="0.2">
      <c r="B413" s="204"/>
      <c r="C413" s="204"/>
      <c r="D413" s="204"/>
      <c r="E413" s="204"/>
      <c r="F413" s="204"/>
      <c r="G413" s="204"/>
      <c r="H413" s="204"/>
      <c r="I413" s="204"/>
      <c r="J413" s="204"/>
      <c r="K413" s="204"/>
      <c r="L413" s="204"/>
      <c r="M413" s="204"/>
      <c r="N413" s="204"/>
      <c r="O413" s="204"/>
      <c r="P413" s="204"/>
      <c r="Q413" s="204"/>
      <c r="R413" s="204"/>
      <c r="S413" s="204"/>
      <c r="T413" s="204"/>
      <c r="U413" s="204"/>
      <c r="V413" s="204"/>
      <c r="W413" s="204"/>
      <c r="X413" s="204"/>
      <c r="Y413" s="204"/>
      <c r="Z413" s="204"/>
      <c r="AA413" s="204"/>
      <c r="AB413" s="204"/>
      <c r="AC413" s="204"/>
      <c r="AD413" s="204"/>
      <c r="AE413" s="204"/>
      <c r="AF413" s="204"/>
      <c r="AG413" s="536"/>
      <c r="AH413" s="204"/>
      <c r="AI413" s="204"/>
      <c r="AJ413" s="204"/>
      <c r="AK413" s="204"/>
      <c r="AL413" s="204"/>
      <c r="AM413" s="204"/>
      <c r="AN413" s="204"/>
      <c r="AO413" s="204"/>
      <c r="AP413" s="204"/>
      <c r="AQ413" s="536"/>
      <c r="AR413" s="536"/>
      <c r="AS413" s="544"/>
      <c r="AT413" s="544"/>
      <c r="AU413" s="544"/>
      <c r="AV413" s="544"/>
      <c r="AW413" s="536"/>
      <c r="AX413" s="536"/>
      <c r="AZ413" s="204"/>
      <c r="BA413" s="204"/>
      <c r="BB413" s="204"/>
      <c r="BC413" s="204"/>
      <c r="BD413" s="204"/>
      <c r="BE413" s="204"/>
      <c r="BF413" s="204"/>
      <c r="BG413" s="204"/>
      <c r="BH413" s="204"/>
      <c r="BI413" s="204"/>
      <c r="BJ413" s="204"/>
      <c r="BK413" s="204"/>
      <c r="BL413" s="204"/>
      <c r="BM413" s="204"/>
      <c r="BN413" s="204"/>
      <c r="BO413" s="204"/>
      <c r="BP413" s="204"/>
      <c r="BQ413" s="204"/>
      <c r="BR413" s="204"/>
      <c r="BS413" s="204"/>
      <c r="BT413" s="204"/>
      <c r="BU413" s="204"/>
      <c r="BV413" s="204"/>
      <c r="BW413" s="204"/>
      <c r="BX413" s="204"/>
      <c r="BY413" s="204"/>
      <c r="BZ413" s="204"/>
      <c r="CA413" s="204"/>
      <c r="CB413" s="204"/>
      <c r="CC413" s="204"/>
      <c r="CD413" s="204"/>
      <c r="CE413" s="204"/>
      <c r="CF413" s="204"/>
      <c r="CG413" s="204"/>
      <c r="CH413" s="204"/>
      <c r="CI413" s="204"/>
      <c r="CJ413" s="204"/>
      <c r="CK413" s="204"/>
      <c r="CL413" s="204"/>
      <c r="CM413" s="204"/>
      <c r="CN413" s="204"/>
      <c r="CO413" s="204"/>
      <c r="CP413" s="204"/>
      <c r="CQ413" s="204"/>
      <c r="CR413" s="204"/>
      <c r="CS413" s="204"/>
      <c r="CT413" s="204"/>
      <c r="CU413" s="204"/>
      <c r="CV413" s="204"/>
    </row>
    <row r="414" spans="2:100" x14ac:dyDescent="0.2">
      <c r="B414" s="204"/>
      <c r="C414" s="204"/>
      <c r="D414" s="204"/>
      <c r="E414" s="204"/>
      <c r="F414" s="204"/>
      <c r="G414" s="204"/>
      <c r="H414" s="204"/>
      <c r="I414" s="204"/>
      <c r="J414" s="204"/>
      <c r="K414" s="204"/>
      <c r="L414" s="204"/>
      <c r="M414" s="204"/>
      <c r="N414" s="204"/>
      <c r="O414" s="204"/>
      <c r="P414" s="204"/>
      <c r="Q414" s="204"/>
      <c r="R414" s="204"/>
      <c r="S414" s="204"/>
      <c r="T414" s="204"/>
      <c r="U414" s="204"/>
      <c r="V414" s="204"/>
      <c r="W414" s="204"/>
      <c r="X414" s="204"/>
      <c r="Y414" s="204"/>
      <c r="Z414" s="204"/>
      <c r="AA414" s="204"/>
      <c r="AB414" s="204"/>
      <c r="AC414" s="204"/>
      <c r="AD414" s="204"/>
      <c r="AE414" s="204"/>
      <c r="AF414" s="204"/>
      <c r="AG414" s="536"/>
      <c r="AH414" s="204"/>
      <c r="AI414" s="204"/>
      <c r="AJ414" s="204"/>
      <c r="AK414" s="204"/>
      <c r="AL414" s="204"/>
      <c r="AM414" s="204"/>
      <c r="AN414" s="204"/>
      <c r="AO414" s="204"/>
      <c r="AP414" s="204"/>
      <c r="AQ414" s="536"/>
      <c r="AR414" s="536"/>
      <c r="AS414" s="544"/>
      <c r="AT414" s="544"/>
      <c r="AU414" s="544"/>
      <c r="AV414" s="544"/>
      <c r="AW414" s="536"/>
      <c r="AX414" s="536"/>
      <c r="AZ414" s="204"/>
      <c r="BA414" s="204"/>
      <c r="BB414" s="204"/>
      <c r="BC414" s="204"/>
      <c r="BD414" s="204"/>
      <c r="BE414" s="204"/>
      <c r="BF414" s="204"/>
      <c r="BG414" s="204"/>
      <c r="BH414" s="204"/>
      <c r="BI414" s="204"/>
      <c r="BJ414" s="204"/>
      <c r="BK414" s="204"/>
      <c r="BL414" s="204"/>
      <c r="BM414" s="204"/>
      <c r="BN414" s="204"/>
      <c r="BO414" s="204"/>
      <c r="BP414" s="204"/>
      <c r="BQ414" s="204"/>
      <c r="BR414" s="204"/>
      <c r="BS414" s="204"/>
      <c r="BT414" s="204"/>
      <c r="BU414" s="204"/>
      <c r="BV414" s="204"/>
      <c r="BW414" s="204"/>
      <c r="BX414" s="204"/>
      <c r="BY414" s="204"/>
      <c r="BZ414" s="204"/>
      <c r="CA414" s="204"/>
      <c r="CB414" s="204"/>
      <c r="CC414" s="204"/>
      <c r="CD414" s="204"/>
      <c r="CE414" s="204"/>
      <c r="CF414" s="204"/>
      <c r="CG414" s="204"/>
      <c r="CH414" s="204"/>
      <c r="CI414" s="204"/>
      <c r="CJ414" s="204"/>
      <c r="CK414" s="204"/>
      <c r="CL414" s="204"/>
      <c r="CM414" s="204"/>
      <c r="CN414" s="204"/>
      <c r="CO414" s="204"/>
      <c r="CP414" s="204"/>
      <c r="CQ414" s="204"/>
      <c r="CR414" s="204"/>
      <c r="CS414" s="204"/>
      <c r="CT414" s="204"/>
      <c r="CU414" s="204"/>
      <c r="CV414" s="204"/>
    </row>
    <row r="415" spans="2:100" x14ac:dyDescent="0.2">
      <c r="B415" s="204"/>
      <c r="C415" s="204"/>
      <c r="D415" s="204"/>
      <c r="E415" s="204"/>
      <c r="F415" s="204"/>
      <c r="G415" s="204"/>
      <c r="H415" s="204"/>
      <c r="I415" s="204"/>
      <c r="J415" s="204"/>
      <c r="K415" s="204"/>
      <c r="L415" s="204"/>
      <c r="M415" s="204"/>
      <c r="N415" s="204"/>
      <c r="O415" s="204"/>
      <c r="P415" s="204"/>
      <c r="Q415" s="204"/>
      <c r="R415" s="204"/>
      <c r="S415" s="204"/>
      <c r="T415" s="204"/>
      <c r="U415" s="204"/>
      <c r="V415" s="204"/>
      <c r="W415" s="204"/>
      <c r="X415" s="204"/>
      <c r="Y415" s="204"/>
      <c r="Z415" s="204"/>
      <c r="AA415" s="204"/>
      <c r="AB415" s="204"/>
      <c r="AC415" s="204"/>
      <c r="AD415" s="204"/>
      <c r="AE415" s="204"/>
      <c r="AF415" s="204"/>
      <c r="AG415" s="536"/>
      <c r="AH415" s="204"/>
      <c r="AI415" s="204"/>
      <c r="AJ415" s="204"/>
      <c r="AK415" s="204"/>
      <c r="AL415" s="204"/>
      <c r="AM415" s="204"/>
      <c r="AN415" s="204"/>
      <c r="AO415" s="204"/>
      <c r="AP415" s="204"/>
      <c r="AQ415" s="536"/>
      <c r="AR415" s="536"/>
      <c r="AS415" s="544"/>
      <c r="AT415" s="544"/>
      <c r="AU415" s="544"/>
      <c r="AV415" s="544"/>
      <c r="AW415" s="536"/>
      <c r="AX415" s="536"/>
      <c r="AZ415" s="204"/>
      <c r="BA415" s="204"/>
      <c r="BB415" s="204"/>
      <c r="BC415" s="204"/>
      <c r="BD415" s="204"/>
      <c r="BE415" s="204"/>
      <c r="BF415" s="204"/>
      <c r="BG415" s="204"/>
      <c r="BH415" s="204"/>
      <c r="BI415" s="204"/>
      <c r="BJ415" s="204"/>
      <c r="BK415" s="204"/>
      <c r="BL415" s="204"/>
      <c r="BM415" s="204"/>
      <c r="BN415" s="204"/>
      <c r="BO415" s="204"/>
      <c r="BP415" s="204"/>
      <c r="BQ415" s="204"/>
      <c r="BR415" s="204"/>
      <c r="BS415" s="204"/>
      <c r="BT415" s="204"/>
      <c r="BU415" s="204"/>
      <c r="BV415" s="204"/>
      <c r="BW415" s="204"/>
      <c r="BX415" s="204"/>
      <c r="BY415" s="204"/>
      <c r="BZ415" s="204"/>
      <c r="CA415" s="204"/>
      <c r="CB415" s="204"/>
      <c r="CC415" s="204"/>
      <c r="CD415" s="204"/>
      <c r="CE415" s="204"/>
      <c r="CF415" s="204"/>
      <c r="CG415" s="204"/>
      <c r="CH415" s="204"/>
      <c r="CI415" s="204"/>
      <c r="CJ415" s="204"/>
      <c r="CK415" s="204"/>
      <c r="CL415" s="204"/>
      <c r="CM415" s="204"/>
      <c r="CN415" s="204"/>
      <c r="CO415" s="204"/>
      <c r="CP415" s="204"/>
      <c r="CQ415" s="204"/>
      <c r="CR415" s="204"/>
      <c r="CS415" s="204"/>
      <c r="CT415" s="204"/>
      <c r="CU415" s="204"/>
      <c r="CV415" s="204"/>
    </row>
    <row r="478" ht="5.25" customHeight="1" x14ac:dyDescent="0.2"/>
    <row r="629" spans="36:66" ht="23.25" x14ac:dyDescent="0.2">
      <c r="AJ629" s="645"/>
      <c r="AK629" s="646"/>
      <c r="AL629" s="655"/>
      <c r="AM629" s="655"/>
      <c r="AN629" s="655"/>
      <c r="AO629" s="655"/>
      <c r="AP629" s="655"/>
      <c r="AQ629" s="654"/>
      <c r="AR629" s="654"/>
      <c r="AS629" s="654"/>
      <c r="AT629" s="654"/>
      <c r="AU629" s="654"/>
      <c r="AV629" s="654"/>
      <c r="AW629" s="654"/>
      <c r="AX629" s="647"/>
      <c r="AY629" s="647"/>
      <c r="AZ629" s="647"/>
      <c r="BA629" s="647"/>
      <c r="BB629" s="647"/>
      <c r="BC629" s="649"/>
      <c r="BD629" s="649"/>
      <c r="BE629" s="649"/>
      <c r="BF629" s="649"/>
      <c r="BG629" s="649"/>
      <c r="BH629" s="649"/>
      <c r="BI629" s="649"/>
      <c r="BJ629" s="649"/>
      <c r="BK629" s="649"/>
      <c r="BL629" s="649"/>
      <c r="BM629" s="649"/>
      <c r="BN629" s="649"/>
    </row>
    <row r="630" spans="36:66" x14ac:dyDescent="0.2">
      <c r="AJ630" s="649"/>
      <c r="AK630" s="649"/>
      <c r="AL630" s="649"/>
      <c r="AM630" s="649"/>
      <c r="AN630" s="649"/>
      <c r="AO630" s="649"/>
      <c r="AP630" s="649"/>
      <c r="AQ630" s="649"/>
      <c r="AR630" s="649"/>
      <c r="AS630" s="649"/>
      <c r="AT630" s="649"/>
      <c r="AU630" s="649"/>
      <c r="AV630" s="649"/>
      <c r="AW630" s="649"/>
      <c r="AX630" s="649"/>
      <c r="AY630" s="649"/>
      <c r="AZ630" s="649"/>
      <c r="BA630" s="649"/>
      <c r="BB630" s="649"/>
      <c r="BC630" s="649"/>
      <c r="BD630" s="649"/>
      <c r="BE630" s="649"/>
      <c r="BF630" s="649"/>
      <c r="BG630" s="649"/>
      <c r="BH630" s="649"/>
      <c r="BI630" s="649"/>
      <c r="BJ630" s="649"/>
      <c r="BK630" s="649"/>
      <c r="BL630" s="649"/>
      <c r="BM630" s="649"/>
      <c r="BN630" s="649"/>
    </row>
    <row r="631" spans="36:66" x14ac:dyDescent="0.2">
      <c r="AQ631" s="7"/>
      <c r="AR631" s="7"/>
      <c r="AS631" s="7"/>
      <c r="AT631" s="7"/>
      <c r="AU631" s="7"/>
      <c r="AV631" s="7"/>
      <c r="AW631" s="7"/>
      <c r="AX631" s="9"/>
      <c r="AY631" s="9"/>
      <c r="AZ631" s="9"/>
      <c r="BA631" s="9"/>
      <c r="BB631" s="9"/>
      <c r="BC631" s="9"/>
      <c r="BD631" s="9"/>
      <c r="BE631" s="9"/>
      <c r="BF631" s="9" t="b">
        <f>OR(LEN(N101)=0,LEN(W101)=0,LEN(N105)=0,LEN(W105)=0)</f>
        <v>1</v>
      </c>
      <c r="BH631" s="34" t="s">
        <v>187</v>
      </c>
    </row>
    <row r="632" spans="36:66" x14ac:dyDescent="0.2">
      <c r="AQ632" s="7"/>
      <c r="AR632" s="7"/>
      <c r="AS632" s="7"/>
      <c r="AT632" s="7"/>
      <c r="AU632" s="7"/>
      <c r="AV632" s="7"/>
      <c r="AW632" s="7"/>
      <c r="AX632" s="9"/>
      <c r="AY632" s="9"/>
      <c r="AZ632" s="9"/>
      <c r="BA632" s="9"/>
      <c r="BB632" s="9"/>
      <c r="BC632" s="9"/>
      <c r="BD632" s="9"/>
      <c r="BE632" s="9"/>
      <c r="BF632" s="9"/>
    </row>
    <row r="633" spans="36:66" x14ac:dyDescent="0.2">
      <c r="AQ633" s="7"/>
      <c r="AR633" s="7"/>
      <c r="AS633" s="7"/>
      <c r="AT633" s="7"/>
      <c r="AU633" s="7"/>
      <c r="AV633" s="7"/>
      <c r="AW633" s="7"/>
      <c r="AX633" s="9"/>
      <c r="AY633" s="9"/>
      <c r="AZ633" s="9"/>
      <c r="BA633" s="9"/>
      <c r="BB633" s="9"/>
      <c r="BC633" s="9"/>
      <c r="BD633" s="9"/>
      <c r="BE633" s="9"/>
      <c r="BF633" s="9" t="b">
        <f>OR(LEN(N103)=0,LEN(W103)=0)</f>
        <v>1</v>
      </c>
      <c r="BH633" s="34" t="s">
        <v>188</v>
      </c>
    </row>
    <row r="634" spans="36:66" x14ac:dyDescent="0.2">
      <c r="AQ634" s="7"/>
      <c r="AR634" s="7"/>
      <c r="AS634" s="7"/>
      <c r="AT634" s="7"/>
      <c r="AU634" s="7"/>
      <c r="AV634" s="7"/>
      <c r="AW634" s="7"/>
      <c r="AX634" s="9"/>
      <c r="AY634" s="9"/>
      <c r="AZ634" s="9"/>
      <c r="BA634" s="9"/>
      <c r="BB634" s="9"/>
      <c r="BC634" s="9"/>
      <c r="BD634" s="9"/>
      <c r="BE634" s="9"/>
      <c r="BF634" s="9"/>
    </row>
    <row r="635" spans="36:66" x14ac:dyDescent="0.2">
      <c r="AQ635" s="7"/>
      <c r="AR635" s="7"/>
      <c r="AS635" s="7"/>
      <c r="AT635" s="7"/>
      <c r="AU635" s="7"/>
      <c r="AV635" s="7"/>
      <c r="AW635" s="7"/>
      <c r="AX635" s="9"/>
      <c r="AY635" s="9"/>
      <c r="AZ635" s="9"/>
      <c r="BA635" s="9"/>
      <c r="BB635" s="9"/>
      <c r="BC635" s="9"/>
      <c r="BD635" s="9"/>
      <c r="BE635" s="9"/>
      <c r="BF635" s="36" t="s">
        <v>161</v>
      </c>
      <c r="BH635" s="34" t="s">
        <v>185</v>
      </c>
    </row>
    <row r="636" spans="36:66" x14ac:dyDescent="0.2">
      <c r="AQ636" s="7"/>
      <c r="AR636" s="7"/>
      <c r="AS636" s="7"/>
      <c r="AT636" s="7"/>
      <c r="AU636" s="7"/>
      <c r="AV636" s="7"/>
      <c r="AW636" s="7"/>
      <c r="AX636" s="9"/>
      <c r="AY636" s="9"/>
      <c r="AZ636" s="9"/>
      <c r="BA636" s="9"/>
      <c r="BB636" s="9"/>
      <c r="BC636" s="9"/>
      <c r="BD636" s="9"/>
      <c r="BE636" s="9"/>
      <c r="BF636" s="9"/>
    </row>
    <row r="637" spans="36:66" x14ac:dyDescent="0.2">
      <c r="AQ637" s="7"/>
      <c r="AR637" s="7"/>
      <c r="AS637" s="7"/>
      <c r="AT637" s="7"/>
      <c r="AU637" s="7"/>
      <c r="AV637" s="7"/>
      <c r="AW637" s="7"/>
      <c r="AX637" s="9"/>
      <c r="AY637" s="9"/>
      <c r="AZ637" s="9"/>
      <c r="BA637" s="9"/>
      <c r="BB637" s="9"/>
      <c r="BC637" s="9"/>
      <c r="BD637" s="9"/>
      <c r="BE637" s="9"/>
      <c r="BF637" s="37" t="e">
        <f>+(N105-N103)/N105</f>
        <v>#DIV/0!</v>
      </c>
      <c r="BH637" s="34" t="s">
        <v>161</v>
      </c>
    </row>
    <row r="638" spans="36:66" x14ac:dyDescent="0.2">
      <c r="AQ638" s="7"/>
      <c r="AR638" s="7"/>
      <c r="AS638" s="7"/>
      <c r="AT638" s="7"/>
      <c r="AU638" s="7"/>
      <c r="AV638" s="7"/>
      <c r="AW638" s="7"/>
      <c r="AX638" s="9"/>
      <c r="AY638" s="9"/>
      <c r="AZ638" s="9"/>
      <c r="BA638" s="9"/>
      <c r="BB638" s="9"/>
      <c r="BC638" s="9"/>
      <c r="BD638" s="9"/>
      <c r="BE638" s="9"/>
      <c r="BF638" s="9"/>
    </row>
    <row r="639" spans="36:66" ht="19.5" thickBot="1" x14ac:dyDescent="0.25">
      <c r="AQ639" s="7"/>
      <c r="AR639" s="7"/>
      <c r="AS639" s="7"/>
      <c r="AT639" s="7"/>
      <c r="AU639" s="7"/>
      <c r="AV639" s="7"/>
      <c r="AW639" s="7"/>
      <c r="AX639" s="9"/>
      <c r="AY639" s="9"/>
      <c r="AZ639" s="9"/>
      <c r="BA639" s="9"/>
      <c r="BB639" s="9"/>
      <c r="BC639" s="9"/>
      <c r="BD639" s="9"/>
      <c r="BE639" s="9"/>
      <c r="BF639" s="38" t="str">
        <f>IF(BF631=TRUE,"",IF(BF633=FALSE,BH639,IF((N105-N101)/N101&gt;4%,BH635,IF(N107&gt;=18,BH635,BH637))))</f>
        <v/>
      </c>
      <c r="BG639" s="39"/>
      <c r="BH639" s="40" t="s">
        <v>186</v>
      </c>
      <c r="BI639" s="39"/>
      <c r="BJ639" s="39"/>
      <c r="BK639" s="39"/>
      <c r="BL639" s="39"/>
      <c r="BM639" s="39"/>
      <c r="BN639" s="39"/>
    </row>
    <row r="640" spans="36:66" x14ac:dyDescent="0.2">
      <c r="AQ640" s="7"/>
      <c r="AR640" s="7"/>
      <c r="AS640" s="7"/>
      <c r="AT640" s="7"/>
      <c r="AU640" s="7"/>
      <c r="AV640" s="7"/>
      <c r="AW640" s="7"/>
      <c r="AX640" s="9"/>
      <c r="AY640" s="9"/>
      <c r="AZ640" s="9"/>
      <c r="BA640" s="9"/>
      <c r="BB640" s="9"/>
      <c r="BC640" s="9"/>
      <c r="BD640" s="9"/>
      <c r="BE640" s="9"/>
      <c r="BF640" s="9"/>
    </row>
    <row r="641" spans="36:66" ht="18.75" x14ac:dyDescent="0.3">
      <c r="AQ641" s="7"/>
      <c r="AR641" s="7"/>
      <c r="AS641" s="7"/>
      <c r="AT641" s="7"/>
      <c r="AU641" s="7"/>
      <c r="AV641" s="7"/>
      <c r="AW641" s="7"/>
      <c r="AX641" s="9"/>
      <c r="AY641" s="9"/>
      <c r="AZ641" s="9"/>
      <c r="BA641" s="9"/>
      <c r="BB641" s="9"/>
      <c r="BC641" s="9"/>
      <c r="BD641" s="9"/>
      <c r="BE641" s="9"/>
      <c r="BF641" s="45" t="e">
        <f>IF(BF637=1,0,IF(BF639=BF635,0,BF637))</f>
        <v>#DIV/0!</v>
      </c>
      <c r="BG641" s="283"/>
      <c r="BH641" s="283"/>
      <c r="BI641" s="283"/>
      <c r="BJ641" s="283"/>
    </row>
    <row r="642" spans="36:66" ht="19.5" thickBot="1" x14ac:dyDescent="0.35">
      <c r="AJ642" s="9"/>
      <c r="AK642" s="9"/>
      <c r="AL642" s="9"/>
      <c r="AM642" s="9"/>
      <c r="AN642" s="9"/>
      <c r="AO642" s="9"/>
      <c r="AP642" s="9"/>
      <c r="AQ642" s="9"/>
      <c r="AR642" s="9"/>
      <c r="AS642" s="9"/>
      <c r="AT642" s="9"/>
      <c r="AU642" s="9"/>
      <c r="AV642" s="9"/>
      <c r="AW642" s="9"/>
      <c r="AX642" s="9"/>
      <c r="AY642" s="9"/>
      <c r="AZ642" s="9"/>
      <c r="BA642" s="9"/>
      <c r="BB642" s="9"/>
      <c r="BC642" s="9"/>
      <c r="BD642" s="9"/>
      <c r="BE642" s="9"/>
      <c r="BF642" s="282"/>
      <c r="BG642" s="283"/>
      <c r="BH642" s="283"/>
      <c r="BI642" s="283"/>
      <c r="BJ642" s="283"/>
      <c r="BK642" s="9"/>
      <c r="BL642" s="9"/>
      <c r="BM642" s="9"/>
      <c r="BN642" s="9"/>
    </row>
    <row r="643" spans="36:66" ht="15.75" thickBot="1" x14ac:dyDescent="0.25">
      <c r="AQ643" s="7"/>
      <c r="AR643" s="7"/>
      <c r="AS643" s="7"/>
      <c r="AT643" s="7"/>
      <c r="AU643" s="7"/>
      <c r="AV643" s="7"/>
      <c r="AW643" s="7"/>
      <c r="AX643" s="9"/>
      <c r="AY643" s="9"/>
      <c r="AZ643" s="9"/>
      <c r="BA643" s="9"/>
      <c r="BB643" s="9"/>
      <c r="BC643" s="9"/>
      <c r="BD643" s="9"/>
      <c r="BE643" s="9"/>
      <c r="BF643" s="9"/>
      <c r="BJ643" s="372"/>
    </row>
    <row r="644" spans="36:66" x14ac:dyDescent="0.2">
      <c r="AJ644" s="9"/>
      <c r="AK644" s="9"/>
      <c r="AL644" s="9"/>
      <c r="AM644" s="9"/>
      <c r="AQ644" s="373"/>
      <c r="AR644" s="7"/>
      <c r="AS644" s="7"/>
      <c r="AT644" s="7"/>
      <c r="AU644" s="7"/>
      <c r="AV644" s="7"/>
      <c r="AW644" s="7"/>
      <c r="AX644" s="9"/>
      <c r="AY644" s="9"/>
      <c r="AZ644" s="9"/>
      <c r="BA644" s="9"/>
      <c r="BB644" s="9"/>
      <c r="BC644" s="9"/>
      <c r="BD644" s="9"/>
      <c r="BE644" s="9"/>
      <c r="BF644" s="9"/>
      <c r="BG644" s="9"/>
      <c r="BH644" s="9"/>
      <c r="BI644" s="9"/>
      <c r="BJ644" s="9"/>
      <c r="BK644" s="9"/>
      <c r="BL644" s="9"/>
      <c r="BM644" s="9"/>
      <c r="BN644" s="9"/>
    </row>
    <row r="645" spans="36:66" x14ac:dyDescent="0.2">
      <c r="AJ645" s="9"/>
      <c r="AK645" s="9"/>
      <c r="AL645" s="9"/>
      <c r="AM645" s="9"/>
      <c r="AO645" s="33" t="s">
        <v>47</v>
      </c>
      <c r="AP645" s="34" t="s">
        <v>287</v>
      </c>
      <c r="AQ645" s="373"/>
      <c r="AR645" s="7"/>
      <c r="AS645" s="7"/>
      <c r="AT645" s="7"/>
      <c r="AU645" s="7"/>
      <c r="AV645" s="7"/>
      <c r="AW645" s="7"/>
      <c r="AX645" s="9"/>
      <c r="AY645" s="9"/>
      <c r="AZ645" s="9"/>
      <c r="BA645" s="9"/>
      <c r="BB645" s="9"/>
      <c r="BC645" s="9"/>
      <c r="BD645" s="9"/>
      <c r="BE645" s="9"/>
      <c r="BF645" s="9"/>
      <c r="BG645" s="9"/>
      <c r="BH645" s="9"/>
      <c r="BI645" s="9"/>
      <c r="BJ645" s="9"/>
      <c r="BK645" s="9"/>
      <c r="BL645" s="9"/>
      <c r="BM645" s="9"/>
      <c r="BN645" s="9"/>
    </row>
    <row r="646" spans="36:66" x14ac:dyDescent="0.2">
      <c r="AJ646" s="9"/>
      <c r="AK646" s="9"/>
      <c r="AL646" s="9"/>
      <c r="AM646" s="9"/>
      <c r="AQ646" s="374"/>
      <c r="AR646" s="7"/>
      <c r="AS646" s="7"/>
      <c r="AT646" s="7"/>
      <c r="AU646" s="7"/>
      <c r="AV646" s="7"/>
      <c r="AW646" s="7"/>
      <c r="AX646" s="9"/>
      <c r="AY646" s="9"/>
      <c r="AZ646" s="9"/>
      <c r="BA646" s="9"/>
      <c r="BB646" s="9"/>
      <c r="BC646" s="9"/>
      <c r="BD646" s="9"/>
      <c r="BE646" s="9"/>
      <c r="BF646" s="9"/>
      <c r="BG646" s="9"/>
      <c r="BH646" s="9"/>
      <c r="BI646" s="9"/>
      <c r="BJ646" s="9"/>
      <c r="BK646" s="9"/>
      <c r="BL646" s="9"/>
      <c r="BM646" s="9"/>
      <c r="BN646" s="9"/>
    </row>
    <row r="647" spans="36:66" ht="16.5" thickBot="1" x14ac:dyDescent="0.25">
      <c r="AJ647" s="236"/>
      <c r="AK647" s="236"/>
      <c r="AL647" s="236"/>
      <c r="AM647" s="236"/>
      <c r="AN647" s="236"/>
      <c r="AO647" s="236"/>
      <c r="AP647" s="380" t="str">
        <f>IF(AI115*(1+$D$246)&lt;&gt;0,AI115*(1+$D$246),"")</f>
        <v/>
      </c>
      <c r="AQ647" s="381"/>
      <c r="AR647" s="381"/>
      <c r="AS647" s="381"/>
      <c r="AT647" s="381"/>
      <c r="AU647" s="381"/>
      <c r="AV647" s="382"/>
      <c r="AW647" s="239"/>
      <c r="AX647" s="236"/>
      <c r="AY647" s="236"/>
      <c r="AZ647" s="236"/>
      <c r="BA647" s="236"/>
      <c r="BB647" s="236"/>
      <c r="BC647" s="236"/>
      <c r="BD647" s="236"/>
      <c r="BE647" s="236"/>
      <c r="BF647" s="236"/>
      <c r="BG647" s="236"/>
      <c r="BH647" s="236"/>
      <c r="BI647" s="236"/>
      <c r="BJ647" s="236"/>
      <c r="BK647" s="236"/>
      <c r="BL647" s="236"/>
      <c r="BM647" s="236"/>
      <c r="BN647" s="236"/>
    </row>
    <row r="648" spans="36:66" ht="16.5" thickTop="1" x14ac:dyDescent="0.2">
      <c r="AJ648" s="236"/>
      <c r="AK648" s="236"/>
      <c r="AL648" s="236"/>
      <c r="AM648" s="236"/>
      <c r="AN648" s="375"/>
      <c r="AO648" s="377" t="e">
        <f>IF((#REF!+AI116)=0,"",#REF!+AI116)</f>
        <v>#REF!</v>
      </c>
      <c r="AP648" s="375" t="str">
        <f>IF(AI116*(1+$D$246)&lt;&gt;0,AI116*(1+$D$246),"")</f>
        <v/>
      </c>
      <c r="AQ648" s="375"/>
      <c r="AR648" s="375"/>
      <c r="AS648" s="376"/>
      <c r="AT648" s="236"/>
      <c r="AU648" s="239"/>
      <c r="AV648" s="239"/>
      <c r="AW648" s="239"/>
      <c r="AX648" s="236"/>
      <c r="AY648" s="236"/>
      <c r="AZ648" s="236"/>
      <c r="BA648" s="236"/>
      <c r="BB648" s="236"/>
      <c r="BC648" s="236"/>
      <c r="BD648" s="236"/>
      <c r="BE648" s="236"/>
      <c r="BF648" s="236"/>
      <c r="BG648" s="236"/>
      <c r="BH648" s="236"/>
      <c r="BI648" s="236"/>
      <c r="BJ648" s="236"/>
      <c r="BK648" s="236"/>
      <c r="BL648" s="236"/>
      <c r="BM648" s="236"/>
      <c r="BN648" s="236"/>
    </row>
    <row r="649" spans="36:66" ht="16.5" thickBot="1" x14ac:dyDescent="0.25">
      <c r="AJ649" s="236"/>
      <c r="AK649" s="236"/>
      <c r="AL649" s="236"/>
      <c r="AM649" s="236"/>
      <c r="AN649" s="378"/>
      <c r="AO649" s="378"/>
      <c r="AP649" s="378"/>
      <c r="AQ649" s="378"/>
      <c r="AR649" s="378"/>
      <c r="AS649" s="378"/>
      <c r="AT649" s="378"/>
      <c r="AU649" s="379"/>
      <c r="AV649" s="239"/>
      <c r="AW649" s="239"/>
      <c r="AX649" s="236"/>
      <c r="AY649" s="236"/>
      <c r="AZ649" s="236"/>
      <c r="BA649" s="236"/>
      <c r="BB649" s="236"/>
      <c r="BC649" s="236"/>
      <c r="BD649" s="236"/>
      <c r="BE649" s="236"/>
      <c r="BF649" s="236"/>
      <c r="BG649" s="236"/>
      <c r="BH649" s="236"/>
      <c r="BI649" s="236"/>
      <c r="BJ649" s="236"/>
      <c r="BK649" s="236"/>
      <c r="BL649" s="236"/>
      <c r="BM649" s="236"/>
      <c r="BN649" s="236"/>
    </row>
    <row r="650" spans="36:66" ht="20.25" thickTop="1" thickBot="1" x14ac:dyDescent="0.35">
      <c r="AJ650" s="236"/>
      <c r="AK650" s="236"/>
      <c r="AL650" s="236"/>
      <c r="AM650" s="236"/>
      <c r="AN650" s="236"/>
      <c r="AO650" s="388"/>
      <c r="AP650" s="387" t="str">
        <f>IF(AI118*(1+$D$246)&lt;&gt;0,AI118*(1+$D$246),"")</f>
        <v/>
      </c>
      <c r="AQ650" s="388"/>
      <c r="AR650" s="388"/>
      <c r="AS650" s="388"/>
      <c r="AT650" s="389"/>
      <c r="AU650" s="239"/>
      <c r="AV650" s="239"/>
      <c r="AW650" s="239"/>
      <c r="AX650" s="236"/>
      <c r="AY650" s="236"/>
      <c r="AZ650" s="236"/>
      <c r="BA650" s="236"/>
      <c r="BB650" s="236"/>
      <c r="BC650" s="236"/>
      <c r="BD650" s="236"/>
      <c r="BE650" s="236"/>
      <c r="BF650" s="236"/>
      <c r="BG650" s="236"/>
      <c r="BH650" s="236"/>
      <c r="BI650" s="236"/>
      <c r="BJ650" s="236"/>
      <c r="BK650" s="236"/>
      <c r="BL650" s="236"/>
      <c r="BM650" s="236"/>
      <c r="BN650" s="236"/>
    </row>
    <row r="651" spans="36:66" ht="13.5" thickTop="1" x14ac:dyDescent="0.2">
      <c r="AJ651" s="236"/>
      <c r="AK651" s="236"/>
      <c r="AL651" s="236"/>
      <c r="AM651" s="236"/>
      <c r="AN651" s="236"/>
      <c r="AO651" s="236"/>
      <c r="AP651" s="236"/>
      <c r="AQ651" s="236"/>
      <c r="AR651" s="236"/>
      <c r="AS651" s="236"/>
      <c r="AT651" s="236"/>
      <c r="AU651" s="239"/>
      <c r="AV651" s="239"/>
      <c r="AW651" s="239"/>
      <c r="AX651" s="236"/>
      <c r="AY651" s="236"/>
      <c r="AZ651" s="236"/>
      <c r="BA651" s="236"/>
      <c r="BB651" s="236"/>
      <c r="BC651" s="236"/>
      <c r="BD651" s="236"/>
      <c r="BE651" s="236"/>
      <c r="BF651" s="236"/>
      <c r="BG651" s="236"/>
      <c r="BH651" s="236"/>
      <c r="BI651" s="236"/>
      <c r="BJ651" s="236"/>
      <c r="BK651" s="236"/>
      <c r="BL651" s="236"/>
      <c r="BM651" s="236"/>
      <c r="BN651" s="236"/>
    </row>
    <row r="652" spans="36:66" x14ac:dyDescent="0.2">
      <c r="AJ652" s="236"/>
      <c r="AK652" s="236"/>
      <c r="AL652" s="236"/>
      <c r="AM652" s="236"/>
      <c r="AN652" s="236"/>
      <c r="AO652" s="236"/>
      <c r="AP652" s="236"/>
      <c r="AQ652" s="236"/>
      <c r="AR652" s="236"/>
      <c r="AS652" s="236"/>
      <c r="AT652" s="236"/>
      <c r="AU652" s="239"/>
      <c r="AV652" s="239"/>
      <c r="AW652" s="239"/>
      <c r="AX652" s="236"/>
      <c r="AY652" s="236"/>
      <c r="AZ652" s="236"/>
      <c r="BA652" s="236"/>
      <c r="BB652" s="236"/>
      <c r="BC652" s="236"/>
      <c r="BD652" s="236"/>
      <c r="BE652" s="236"/>
      <c r="BF652" s="236"/>
      <c r="BG652" s="236"/>
      <c r="BH652" s="236"/>
      <c r="BI652" s="236"/>
      <c r="BJ652" s="236"/>
      <c r="BK652" s="236"/>
      <c r="BL652" s="236"/>
      <c r="BM652" s="236"/>
      <c r="BN652" s="236"/>
    </row>
    <row r="653" spans="36:66" x14ac:dyDescent="0.2">
      <c r="AJ653" s="236"/>
      <c r="AK653" s="236"/>
      <c r="AL653" s="236"/>
      <c r="AM653" s="236"/>
      <c r="AN653" s="236"/>
      <c r="AO653" s="236"/>
      <c r="AP653" s="236"/>
      <c r="AQ653" s="236"/>
      <c r="AR653" s="236"/>
      <c r="AS653" s="236"/>
      <c r="AT653" s="236"/>
      <c r="AU653" s="239"/>
      <c r="AV653" s="239"/>
      <c r="AW653" s="239"/>
      <c r="AX653" s="236"/>
      <c r="AY653" s="236"/>
      <c r="AZ653" s="236"/>
      <c r="BA653" s="236"/>
      <c r="BB653" s="236"/>
      <c r="BC653" s="236"/>
      <c r="BD653" s="236"/>
      <c r="BE653" s="236"/>
      <c r="BF653" s="236"/>
      <c r="BG653" s="236"/>
      <c r="BH653" s="236"/>
      <c r="BI653" s="236"/>
      <c r="BJ653" s="236"/>
      <c r="BK653" s="236"/>
      <c r="BL653" s="236"/>
      <c r="BM653" s="236"/>
      <c r="BN653" s="236"/>
    </row>
    <row r="654" spans="36:66" x14ac:dyDescent="0.2">
      <c r="AJ654" s="236"/>
      <c r="AK654" s="236"/>
      <c r="AL654" s="236"/>
      <c r="AM654" s="236"/>
      <c r="AN654" s="236"/>
      <c r="AO654" s="236"/>
      <c r="AP654" s="236"/>
      <c r="AQ654" s="236"/>
      <c r="AR654" s="236"/>
      <c r="AS654" s="236"/>
      <c r="AT654" s="236"/>
      <c r="AU654" s="239"/>
      <c r="AV654" s="239"/>
      <c r="AW654" s="239"/>
      <c r="AX654" s="236"/>
      <c r="AY654" s="236"/>
      <c r="AZ654" s="236"/>
      <c r="BA654" s="236"/>
      <c r="BB654" s="236"/>
      <c r="BC654" s="236"/>
      <c r="BD654" s="236"/>
      <c r="BE654" s="236"/>
      <c r="BF654" s="236"/>
      <c r="BG654" s="236"/>
      <c r="BH654" s="236"/>
      <c r="BI654" s="236"/>
      <c r="BJ654" s="236"/>
      <c r="BK654" s="236"/>
      <c r="BL654" s="236"/>
      <c r="BM654" s="236"/>
      <c r="BN654" s="236"/>
    </row>
    <row r="655" spans="36:66" x14ac:dyDescent="0.2">
      <c r="AJ655" s="236"/>
      <c r="AK655" s="236"/>
      <c r="AL655" s="236"/>
      <c r="AM655" s="236"/>
      <c r="AN655" s="236"/>
      <c r="AO655" s="236"/>
      <c r="AP655" s="236"/>
      <c r="AQ655" s="236"/>
      <c r="AR655" s="236"/>
      <c r="AS655" s="236"/>
      <c r="AT655" s="236"/>
      <c r="AU655" s="239"/>
      <c r="AV655" s="239"/>
      <c r="AW655" s="239"/>
      <c r="AX655" s="236"/>
      <c r="AY655" s="236"/>
      <c r="AZ655" s="236"/>
      <c r="BA655" s="236"/>
      <c r="BB655" s="236"/>
      <c r="BC655" s="236"/>
      <c r="BD655" s="236"/>
      <c r="BE655" s="236"/>
      <c r="BF655" s="236"/>
      <c r="BG655" s="236"/>
      <c r="BH655" s="236"/>
      <c r="BI655" s="236"/>
      <c r="BJ655" s="236"/>
      <c r="BK655" s="236"/>
      <c r="BL655" s="236"/>
      <c r="BM655" s="236"/>
      <c r="BN655" s="236"/>
    </row>
    <row r="656" spans="36:66" x14ac:dyDescent="0.2">
      <c r="AJ656" s="236"/>
      <c r="AK656" s="236"/>
      <c r="AL656" s="236"/>
      <c r="AM656" s="236"/>
      <c r="AN656" s="236"/>
      <c r="AO656" s="236"/>
      <c r="AP656" s="236"/>
      <c r="AQ656" s="236"/>
      <c r="AR656" s="236"/>
      <c r="AS656" s="236"/>
      <c r="AT656" s="236"/>
      <c r="AU656" s="239"/>
      <c r="AV656" s="239"/>
      <c r="AW656" s="239"/>
      <c r="AX656" s="236"/>
      <c r="AY656" s="236"/>
      <c r="AZ656" s="236"/>
      <c r="BA656" s="236"/>
      <c r="BB656" s="236"/>
      <c r="BC656" s="236"/>
      <c r="BD656" s="236"/>
      <c r="BE656" s="236"/>
      <c r="BF656" s="236"/>
      <c r="BG656" s="236"/>
      <c r="BH656" s="236"/>
      <c r="BI656" s="236"/>
      <c r="BJ656" s="236"/>
      <c r="BK656" s="236"/>
      <c r="BL656" s="236"/>
      <c r="BM656" s="236"/>
      <c r="BN656" s="236"/>
    </row>
    <row r="657" spans="36:66" x14ac:dyDescent="0.2">
      <c r="AJ657" s="236"/>
      <c r="AK657" s="236"/>
      <c r="AL657" s="236"/>
      <c r="AM657" s="236"/>
      <c r="AN657" s="236"/>
      <c r="AO657" s="236"/>
      <c r="AP657" s="236"/>
      <c r="AQ657" s="236"/>
      <c r="AR657" s="236"/>
      <c r="AS657" s="236"/>
      <c r="AT657" s="236"/>
      <c r="AU657" s="239"/>
      <c r="AV657" s="239"/>
      <c r="AW657" s="239"/>
      <c r="AX657" s="236"/>
      <c r="AY657" s="236"/>
      <c r="AZ657" s="236"/>
      <c r="BA657" s="236"/>
      <c r="BB657" s="236"/>
      <c r="BC657" s="236"/>
      <c r="BD657" s="236"/>
      <c r="BE657" s="236"/>
      <c r="BF657" s="236"/>
      <c r="BG657" s="236"/>
      <c r="BH657" s="236"/>
      <c r="BI657" s="236"/>
      <c r="BJ657" s="236"/>
      <c r="BK657" s="236"/>
      <c r="BL657" s="236"/>
      <c r="BM657" s="236"/>
      <c r="BN657" s="236"/>
    </row>
    <row r="658" spans="36:66" x14ac:dyDescent="0.2">
      <c r="AJ658" s="236"/>
      <c r="AK658" s="236"/>
      <c r="AL658" s="236"/>
      <c r="AM658" s="236"/>
      <c r="AN658" s="236"/>
      <c r="AO658" s="236"/>
      <c r="AP658" s="236"/>
      <c r="AQ658" s="236"/>
      <c r="AR658" s="236"/>
      <c r="AS658" s="236"/>
      <c r="AT658" s="236"/>
      <c r="AU658" s="239"/>
      <c r="AV658" s="239"/>
      <c r="AW658" s="239"/>
      <c r="AX658" s="236"/>
      <c r="AY658" s="236"/>
      <c r="AZ658" s="236"/>
      <c r="BA658" s="236"/>
      <c r="BB658" s="236"/>
      <c r="BC658" s="236"/>
      <c r="BD658" s="236"/>
      <c r="BE658" s="236"/>
      <c r="BF658" s="236"/>
      <c r="BG658" s="236"/>
      <c r="BH658" s="236"/>
      <c r="BI658" s="236"/>
      <c r="BJ658" s="236"/>
      <c r="BK658" s="236"/>
      <c r="BL658" s="236"/>
      <c r="BM658" s="236"/>
      <c r="BN658" s="236"/>
    </row>
    <row r="659" spans="36:66" x14ac:dyDescent="0.2">
      <c r="AJ659" s="236"/>
      <c r="AK659" s="236"/>
      <c r="AL659" s="236"/>
      <c r="AM659" s="236"/>
      <c r="AN659" s="236"/>
      <c r="AO659" s="236"/>
      <c r="AP659" s="236"/>
      <c r="AQ659" s="236"/>
      <c r="AR659" s="236"/>
      <c r="AS659" s="236"/>
      <c r="AT659" s="236"/>
      <c r="AU659" s="239"/>
      <c r="AV659" s="239"/>
      <c r="AW659" s="239"/>
      <c r="AX659" s="236"/>
      <c r="AY659" s="236"/>
      <c r="AZ659" s="236"/>
      <c r="BA659" s="236"/>
      <c r="BB659" s="236"/>
      <c r="BC659" s="236"/>
      <c r="BD659" s="236"/>
      <c r="BE659" s="236"/>
      <c r="BF659" s="236"/>
      <c r="BG659" s="236"/>
      <c r="BH659" s="236"/>
      <c r="BI659" s="236"/>
      <c r="BJ659" s="236"/>
      <c r="BK659" s="236"/>
      <c r="BL659" s="236"/>
      <c r="BM659" s="236"/>
      <c r="BN659" s="236"/>
    </row>
  </sheetData>
  <sheetProtection password="CC54" sheet="1" objects="1" scenarios="1" selectLockedCells="1"/>
  <dataConsolidate/>
  <customSheetViews>
    <customSheetView guid="{185EE8D7-C609-4CF4-B853-CF0D00460D6D}" showPageBreaks="1" printArea="1" hiddenColumns="1" showRuler="0" topLeftCell="A116">
      <selection sqref="A1:CD128"/>
      <rowBreaks count="1" manualBreakCount="1">
        <brk id="61" max="81" man="1"/>
      </rowBreaks>
      <pageMargins left="0.39370078740157483" right="0.19685039370078741" top="0.15748031496062992" bottom="0.19685039370078741" header="0.15748031496062992" footer="0.19685039370078741"/>
      <printOptions horizontalCentered="1" verticalCentered="1"/>
      <pageSetup paperSize="9" scale="77" fitToHeight="2" orientation="landscape" r:id="rId1"/>
      <headerFooter alignWithMargins="0"/>
    </customSheetView>
  </customSheetViews>
  <mergeCells count="1093">
    <mergeCell ref="W89:X89"/>
    <mergeCell ref="AC88:AG88"/>
    <mergeCell ref="AI85:AM85"/>
    <mergeCell ref="AI83:AM83"/>
    <mergeCell ref="AI86:AM86"/>
    <mergeCell ref="BD185:BH186"/>
    <mergeCell ref="BJ185:BL186"/>
    <mergeCell ref="BM185:BU186"/>
    <mergeCell ref="C124:D124"/>
    <mergeCell ref="E125:M125"/>
    <mergeCell ref="E126:M126"/>
    <mergeCell ref="AB126:AF126"/>
    <mergeCell ref="C129:M129"/>
    <mergeCell ref="AG124:AO124"/>
    <mergeCell ref="AG125:AO125"/>
    <mergeCell ref="T91:V91"/>
    <mergeCell ref="AC76:AG76"/>
    <mergeCell ref="AC80:AG80"/>
    <mergeCell ref="AC82:AG82"/>
    <mergeCell ref="AC89:AG89"/>
    <mergeCell ref="AC84:AG84"/>
    <mergeCell ref="W83:X83"/>
    <mergeCell ref="T90:V90"/>
    <mergeCell ref="T85:V85"/>
    <mergeCell ref="Y87:Z87"/>
    <mergeCell ref="AI76:AM76"/>
    <mergeCell ref="AI77:AM77"/>
    <mergeCell ref="AV90:AY90"/>
    <mergeCell ref="W90:X90"/>
    <mergeCell ref="AI90:AM90"/>
    <mergeCell ref="AR88:AU88"/>
    <mergeCell ref="AN85:AQ85"/>
    <mergeCell ref="M79:S79"/>
    <mergeCell ref="M80:S80"/>
    <mergeCell ref="M81:S81"/>
    <mergeCell ref="M88:S88"/>
    <mergeCell ref="AC74:AG74"/>
    <mergeCell ref="W80:X80"/>
    <mergeCell ref="AI82:AM82"/>
    <mergeCell ref="W78:X78"/>
    <mergeCell ref="W79:X79"/>
    <mergeCell ref="W81:X81"/>
    <mergeCell ref="W82:X82"/>
    <mergeCell ref="Y74:Z74"/>
    <mergeCell ref="AC75:AG75"/>
    <mergeCell ref="AC83:AG83"/>
    <mergeCell ref="AI79:AM79"/>
    <mergeCell ref="AC77:AG77"/>
    <mergeCell ref="AI88:AM88"/>
    <mergeCell ref="AI84:AM84"/>
    <mergeCell ref="AI87:AM87"/>
    <mergeCell ref="AI75:AM75"/>
    <mergeCell ref="Y84:Z84"/>
    <mergeCell ref="Y85:Z85"/>
    <mergeCell ref="AX53:BC53"/>
    <mergeCell ref="T77:V77"/>
    <mergeCell ref="T78:V78"/>
    <mergeCell ref="AV75:AY75"/>
    <mergeCell ref="AV76:AY76"/>
    <mergeCell ref="W87:X87"/>
    <mergeCell ref="W88:X88"/>
    <mergeCell ref="AV80:AY80"/>
    <mergeCell ref="W77:X77"/>
    <mergeCell ref="AV86:AY86"/>
    <mergeCell ref="AV87:AY87"/>
    <mergeCell ref="Y82:Z82"/>
    <mergeCell ref="Y75:Z75"/>
    <mergeCell ref="W85:X85"/>
    <mergeCell ref="AN80:AQ80"/>
    <mergeCell ref="AN76:AQ76"/>
    <mergeCell ref="AN75:AQ75"/>
    <mergeCell ref="AN77:AQ77"/>
    <mergeCell ref="AI81:AM81"/>
    <mergeCell ref="AR79:AU79"/>
    <mergeCell ref="Y78:Z78"/>
    <mergeCell ref="Y80:Z80"/>
    <mergeCell ref="AC78:AG78"/>
    <mergeCell ref="AI78:AM78"/>
    <mergeCell ref="AI80:AM80"/>
    <mergeCell ref="AN86:AQ86"/>
    <mergeCell ref="AR82:AU82"/>
    <mergeCell ref="AR83:AU83"/>
    <mergeCell ref="AR84:AU84"/>
    <mergeCell ref="AN82:AQ82"/>
    <mergeCell ref="AN83:AQ83"/>
    <mergeCell ref="AN84:AQ84"/>
    <mergeCell ref="M77:S77"/>
    <mergeCell ref="T75:V75"/>
    <mergeCell ref="Y81:Z81"/>
    <mergeCell ref="M82:S82"/>
    <mergeCell ref="M86:S86"/>
    <mergeCell ref="W91:X91"/>
    <mergeCell ref="AV91:AY91"/>
    <mergeCell ref="Y83:Z83"/>
    <mergeCell ref="Y90:Z90"/>
    <mergeCell ref="AR86:AU86"/>
    <mergeCell ref="AR87:AU87"/>
    <mergeCell ref="AV88:AY88"/>
    <mergeCell ref="AC85:AG85"/>
    <mergeCell ref="AC86:AG86"/>
    <mergeCell ref="AC87:AG87"/>
    <mergeCell ref="T88:V88"/>
    <mergeCell ref="T89:V89"/>
    <mergeCell ref="T79:V79"/>
    <mergeCell ref="T80:V80"/>
    <mergeCell ref="T82:V82"/>
    <mergeCell ref="T83:V83"/>
    <mergeCell ref="T84:V84"/>
    <mergeCell ref="T86:V86"/>
    <mergeCell ref="T87:V87"/>
    <mergeCell ref="AR89:AU89"/>
    <mergeCell ref="AV89:AY89"/>
    <mergeCell ref="AN87:AQ87"/>
    <mergeCell ref="AN88:AQ88"/>
    <mergeCell ref="AN89:AQ89"/>
    <mergeCell ref="AR85:AU85"/>
    <mergeCell ref="T81:V81"/>
    <mergeCell ref="M78:S78"/>
    <mergeCell ref="AX54:BC54"/>
    <mergeCell ref="AX55:BC55"/>
    <mergeCell ref="AX56:BC56"/>
    <mergeCell ref="AX44:BC44"/>
    <mergeCell ref="AX45:BC45"/>
    <mergeCell ref="AX46:BC46"/>
    <mergeCell ref="AX51:BC51"/>
    <mergeCell ref="AX52:BC52"/>
    <mergeCell ref="AX47:BC47"/>
    <mergeCell ref="AX48:BC48"/>
    <mergeCell ref="AX49:BC49"/>
    <mergeCell ref="AX50:BC50"/>
    <mergeCell ref="Y88:Z88"/>
    <mergeCell ref="D1:J1"/>
    <mergeCell ref="AG4:AN5"/>
    <mergeCell ref="AX59:BC59"/>
    <mergeCell ref="AX60:BC60"/>
    <mergeCell ref="AX61:BC61"/>
    <mergeCell ref="AX62:BC62"/>
    <mergeCell ref="AX57:BC57"/>
    <mergeCell ref="AX58:BC58"/>
    <mergeCell ref="S56:AK56"/>
    <mergeCell ref="S58:AK58"/>
    <mergeCell ref="AC1:AE1"/>
    <mergeCell ref="M84:S84"/>
    <mergeCell ref="D42:R42"/>
    <mergeCell ref="Y71:Z73"/>
    <mergeCell ref="AF42:AK42"/>
    <mergeCell ref="Y79:Z79"/>
    <mergeCell ref="M87:S87"/>
    <mergeCell ref="Y86:Z86"/>
    <mergeCell ref="AR78:AU78"/>
    <mergeCell ref="BX258:CC259"/>
    <mergeCell ref="AU256:BB257"/>
    <mergeCell ref="BC256:BI257"/>
    <mergeCell ref="BJ256:BW257"/>
    <mergeCell ref="BX256:CC257"/>
    <mergeCell ref="BC258:BI259"/>
    <mergeCell ref="AU258:BB259"/>
    <mergeCell ref="BJ262:BW263"/>
    <mergeCell ref="BX262:CC263"/>
    <mergeCell ref="AU260:BB261"/>
    <mergeCell ref="BC260:BI261"/>
    <mergeCell ref="BJ260:BW261"/>
    <mergeCell ref="BX260:CC261"/>
    <mergeCell ref="AD262:AK263"/>
    <mergeCell ref="AL262:AT263"/>
    <mergeCell ref="AU262:BB263"/>
    <mergeCell ref="BC262:BI263"/>
    <mergeCell ref="AL258:AT259"/>
    <mergeCell ref="AD260:AK261"/>
    <mergeCell ref="BO237:BW237"/>
    <mergeCell ref="AN239:AO239"/>
    <mergeCell ref="AD258:AK259"/>
    <mergeCell ref="AL256:AT257"/>
    <mergeCell ref="BJ258:BW259"/>
    <mergeCell ref="BO239:BW239"/>
    <mergeCell ref="C249:H249"/>
    <mergeCell ref="AG235:AJ235"/>
    <mergeCell ref="C250:H250"/>
    <mergeCell ref="D246:G246"/>
    <mergeCell ref="AL260:AT261"/>
    <mergeCell ref="AD254:AK254"/>
    <mergeCell ref="AK233:AN233"/>
    <mergeCell ref="AC246:AI246"/>
    <mergeCell ref="AC244:AQ244"/>
    <mergeCell ref="AD256:AK257"/>
    <mergeCell ref="AG236:AJ236"/>
    <mergeCell ref="AK236:AN236"/>
    <mergeCell ref="AG234:AJ234"/>
    <mergeCell ref="AK234:AN234"/>
    <mergeCell ref="AL254:AT255"/>
    <mergeCell ref="C260:M264"/>
    <mergeCell ref="O260:AB260"/>
    <mergeCell ref="O261:AB261"/>
    <mergeCell ref="AG237:AJ237"/>
    <mergeCell ref="AK237:AN237"/>
    <mergeCell ref="I234:L234"/>
    <mergeCell ref="I236:L236"/>
    <mergeCell ref="M234:N234"/>
    <mergeCell ref="C251:H251"/>
    <mergeCell ref="C244:H244"/>
    <mergeCell ref="I251:P251"/>
    <mergeCell ref="CL389:CN389"/>
    <mergeCell ref="I213:AR215"/>
    <mergeCell ref="BF247:BL247"/>
    <mergeCell ref="BO225:BW229"/>
    <mergeCell ref="O236:X236"/>
    <mergeCell ref="O225:X225"/>
    <mergeCell ref="C222:W223"/>
    <mergeCell ref="AX239:BG239"/>
    <mergeCell ref="AS248:AY248"/>
    <mergeCell ref="C225:H225"/>
    <mergeCell ref="I225:L225"/>
    <mergeCell ref="O224:Q224"/>
    <mergeCell ref="M225:N225"/>
    <mergeCell ref="BO235:BW235"/>
    <mergeCell ref="BO236:BW236"/>
    <mergeCell ref="V224:Y224"/>
    <mergeCell ref="Z224:AB224"/>
    <mergeCell ref="AC224:AG224"/>
    <mergeCell ref="AX235:BG235"/>
    <mergeCell ref="BX236:CC236"/>
    <mergeCell ref="BX225:CC229"/>
    <mergeCell ref="BO230:BW230"/>
    <mergeCell ref="BO231:BW231"/>
    <mergeCell ref="BX237:CC237"/>
    <mergeCell ref="BO234:BW234"/>
    <mergeCell ref="BX232:CC232"/>
    <mergeCell ref="BX233:CC233"/>
    <mergeCell ref="BX234:CC234"/>
    <mergeCell ref="BO233:BW233"/>
    <mergeCell ref="C253:M258"/>
    <mergeCell ref="O253:AB258"/>
    <mergeCell ref="AD255:AK255"/>
    <mergeCell ref="AH222:AH223"/>
    <mergeCell ref="AI222:AL223"/>
    <mergeCell ref="AX208:BA208"/>
    <mergeCell ref="AV113:BJ113"/>
    <mergeCell ref="BL183:BV183"/>
    <mergeCell ref="AS181:BJ181"/>
    <mergeCell ref="BB179:BE179"/>
    <mergeCell ref="AG179:AQ179"/>
    <mergeCell ref="BG179:BJ179"/>
    <mergeCell ref="AS173:BA173"/>
    <mergeCell ref="AK207:AS207"/>
    <mergeCell ref="X132:BK134"/>
    <mergeCell ref="S115:AG116"/>
    <mergeCell ref="AS176:BA176"/>
    <mergeCell ref="AS174:BA174"/>
    <mergeCell ref="AT194:AW194"/>
    <mergeCell ref="BJ121:BJ126"/>
    <mergeCell ref="S114:Y114"/>
    <mergeCell ref="AV122:BI126"/>
    <mergeCell ref="AV129:BI129"/>
    <mergeCell ref="AV127:BI127"/>
    <mergeCell ref="AV128:BI128"/>
    <mergeCell ref="S117:AG117"/>
    <mergeCell ref="BB192:BH192"/>
    <mergeCell ref="AT193:AW193"/>
    <mergeCell ref="BB191:BH191"/>
    <mergeCell ref="AT191:AW191"/>
    <mergeCell ref="AT190:AW190"/>
    <mergeCell ref="M91:S91"/>
    <mergeCell ref="Y89:Z89"/>
    <mergeCell ref="AN81:AQ81"/>
    <mergeCell ref="J173:V173"/>
    <mergeCell ref="C173:I173"/>
    <mergeCell ref="C213:H215"/>
    <mergeCell ref="AG173:AL173"/>
    <mergeCell ref="AG176:AQ176"/>
    <mergeCell ref="C175:I175"/>
    <mergeCell ref="N177:O177"/>
    <mergeCell ref="Z187:AB187"/>
    <mergeCell ref="C185:V186"/>
    <mergeCell ref="J181:V181"/>
    <mergeCell ref="J174:V174"/>
    <mergeCell ref="AS175:BA175"/>
    <mergeCell ref="J176:V176"/>
    <mergeCell ref="D189:L191"/>
    <mergeCell ref="T189:V191"/>
    <mergeCell ref="AK92:BA92"/>
    <mergeCell ref="AS179:BA179"/>
    <mergeCell ref="O124:AA124"/>
    <mergeCell ref="AV121:BI121"/>
    <mergeCell ref="AC81:AG81"/>
    <mergeCell ref="W107:AD107"/>
    <mergeCell ref="S107:T107"/>
    <mergeCell ref="N109:R109"/>
    <mergeCell ref="AI118:AO118"/>
    <mergeCell ref="AV118:BB118"/>
    <mergeCell ref="AP118:AU118"/>
    <mergeCell ref="I118:P118"/>
    <mergeCell ref="W84:X84"/>
    <mergeCell ref="W86:X86"/>
    <mergeCell ref="D109:M109"/>
    <mergeCell ref="C112:H112"/>
    <mergeCell ref="I112:P114"/>
    <mergeCell ref="C117:H117"/>
    <mergeCell ref="I117:P117"/>
    <mergeCell ref="C115:H116"/>
    <mergeCell ref="D114:G114"/>
    <mergeCell ref="AL130:CC130"/>
    <mergeCell ref="BB183:BJ183"/>
    <mergeCell ref="J180:V180"/>
    <mergeCell ref="J183:V183"/>
    <mergeCell ref="BG175:BJ175"/>
    <mergeCell ref="AG178:AQ178"/>
    <mergeCell ref="AS177:BA177"/>
    <mergeCell ref="BB175:BF175"/>
    <mergeCell ref="N175:O175"/>
    <mergeCell ref="P175:V175"/>
    <mergeCell ref="C123:D123"/>
    <mergeCell ref="AG123:AO123"/>
    <mergeCell ref="BC114:BJ114"/>
    <mergeCell ref="I115:P116"/>
    <mergeCell ref="AP114:AU114"/>
    <mergeCell ref="AI114:AO114"/>
    <mergeCell ref="S118:AG118"/>
    <mergeCell ref="C113:H113"/>
    <mergeCell ref="AV119:BB119"/>
    <mergeCell ref="C169:AB169"/>
    <mergeCell ref="AD169:AQ169"/>
    <mergeCell ref="O123:AA123"/>
    <mergeCell ref="C125:D125"/>
    <mergeCell ref="C126:D126"/>
    <mergeCell ref="C119:H119"/>
    <mergeCell ref="B130:AK130"/>
    <mergeCell ref="C118:H118"/>
    <mergeCell ref="N129:S129"/>
    <mergeCell ref="N128:S128"/>
    <mergeCell ref="AB129:AO129"/>
    <mergeCell ref="AG126:AO126"/>
    <mergeCell ref="E123:M123"/>
    <mergeCell ref="C128:M128"/>
    <mergeCell ref="AB123:AF123"/>
    <mergeCell ref="AB124:AF124"/>
    <mergeCell ref="AB125:AF125"/>
    <mergeCell ref="E124:M124"/>
    <mergeCell ref="O126:AA126"/>
    <mergeCell ref="AV114:BB114"/>
    <mergeCell ref="P177:V177"/>
    <mergeCell ref="J178:V178"/>
    <mergeCell ref="J175:M175"/>
    <mergeCell ref="BC115:BJ116"/>
    <mergeCell ref="BC119:BJ119"/>
    <mergeCell ref="AM175:AQ175"/>
    <mergeCell ref="S119:AG119"/>
    <mergeCell ref="AD235:AF235"/>
    <mergeCell ref="AX234:BG234"/>
    <mergeCell ref="AG233:AJ233"/>
    <mergeCell ref="AP233:AW233"/>
    <mergeCell ref="AG231:AJ231"/>
    <mergeCell ref="AK231:AN231"/>
    <mergeCell ref="BO232:BW232"/>
    <mergeCell ref="AG230:AJ230"/>
    <mergeCell ref="AP231:AW231"/>
    <mergeCell ref="Z233:AC233"/>
    <mergeCell ref="AD233:AF233"/>
    <mergeCell ref="AD232:AF232"/>
    <mergeCell ref="Z232:AC232"/>
    <mergeCell ref="BL177:BR177"/>
    <mergeCell ref="I119:P119"/>
    <mergeCell ref="Z231:AC231"/>
    <mergeCell ref="AD234:AF234"/>
    <mergeCell ref="AK235:AN235"/>
    <mergeCell ref="M235:N235"/>
    <mergeCell ref="AG232:AJ232"/>
    <mergeCell ref="AK232:AN232"/>
    <mergeCell ref="AH224:AJ224"/>
    <mergeCell ref="Y222:Z223"/>
    <mergeCell ref="AA222:AD223"/>
    <mergeCell ref="AE222:AG223"/>
    <mergeCell ref="BW181:CC181"/>
    <mergeCell ref="CL340:CN340"/>
    <mergeCell ref="CL325:CN325"/>
    <mergeCell ref="CL277:CN277"/>
    <mergeCell ref="CL279:CN279"/>
    <mergeCell ref="CL285:CN285"/>
    <mergeCell ref="AV117:BB117"/>
    <mergeCell ref="BC118:BJ118"/>
    <mergeCell ref="AD231:AF231"/>
    <mergeCell ref="Z227:AC227"/>
    <mergeCell ref="AG227:AJ227"/>
    <mergeCell ref="AK227:AN227"/>
    <mergeCell ref="Z230:AC230"/>
    <mergeCell ref="Z226:AF226"/>
    <mergeCell ref="AD229:AF229"/>
    <mergeCell ref="Z228:AC228"/>
    <mergeCell ref="Z225:AF225"/>
    <mergeCell ref="AG225:AN225"/>
    <mergeCell ref="AX191:BA191"/>
    <mergeCell ref="CL287:CN287"/>
    <mergeCell ref="BX231:CC231"/>
    <mergeCell ref="CL286:CN286"/>
    <mergeCell ref="BC117:BJ117"/>
    <mergeCell ref="CL284:CN284"/>
    <mergeCell ref="BX235:CC235"/>
    <mergeCell ref="BS177:BV177"/>
    <mergeCell ref="Y165:BN165"/>
    <mergeCell ref="AS169:CC169"/>
    <mergeCell ref="CL339:CN339"/>
    <mergeCell ref="Z237:AC237"/>
    <mergeCell ref="AD237:AF237"/>
    <mergeCell ref="AD236:AF236"/>
    <mergeCell ref="J182:V182"/>
    <mergeCell ref="J179:V179"/>
    <mergeCell ref="CL281:CN281"/>
    <mergeCell ref="AS180:BA180"/>
    <mergeCell ref="CA175:CC175"/>
    <mergeCell ref="CA177:CC177"/>
    <mergeCell ref="BS175:BV175"/>
    <mergeCell ref="BW177:BZ177"/>
    <mergeCell ref="BB177:BF177"/>
    <mergeCell ref="BW175:BZ175"/>
    <mergeCell ref="BG177:BJ177"/>
    <mergeCell ref="AS183:BA183"/>
    <mergeCell ref="CL278:CN278"/>
    <mergeCell ref="AT192:AW192"/>
    <mergeCell ref="AX192:BA192"/>
    <mergeCell ref="AX190:BA190"/>
    <mergeCell ref="BB190:BH190"/>
    <mergeCell ref="BW183:CC183"/>
    <mergeCell ref="BF250:BL250"/>
    <mergeCell ref="BM251:BT251"/>
    <mergeCell ref="BF251:BL251"/>
    <mergeCell ref="W189:X191"/>
    <mergeCell ref="AC187:AJ187"/>
    <mergeCell ref="AC192:AD192"/>
    <mergeCell ref="AK202:AS202"/>
    <mergeCell ref="AK206:AS206"/>
    <mergeCell ref="BS179:BV179"/>
    <mergeCell ref="AX193:BA193"/>
    <mergeCell ref="AG181:AQ181"/>
    <mergeCell ref="AK188:AO188"/>
    <mergeCell ref="AC203:AD203"/>
    <mergeCell ref="BL175:BR175"/>
    <mergeCell ref="M236:N236"/>
    <mergeCell ref="T193:V193"/>
    <mergeCell ref="W193:X193"/>
    <mergeCell ref="Y192:Z192"/>
    <mergeCell ref="Y193:Z193"/>
    <mergeCell ref="Y189:Z191"/>
    <mergeCell ref="W192:X192"/>
    <mergeCell ref="V184:Y184"/>
    <mergeCell ref="O187:Q187"/>
    <mergeCell ref="V187:Y187"/>
    <mergeCell ref="O233:X233"/>
    <mergeCell ref="I226:L226"/>
    <mergeCell ref="M226:N226"/>
    <mergeCell ref="I227:L227"/>
    <mergeCell ref="M227:N227"/>
    <mergeCell ref="M230:N230"/>
    <mergeCell ref="I231:L231"/>
    <mergeCell ref="M231:N231"/>
    <mergeCell ref="O228:X228"/>
    <mergeCell ref="M232:N232"/>
    <mergeCell ref="I232:L232"/>
    <mergeCell ref="I229:L229"/>
    <mergeCell ref="O231:X231"/>
    <mergeCell ref="I230:L230"/>
    <mergeCell ref="D192:L192"/>
    <mergeCell ref="D193:L193"/>
    <mergeCell ref="M192:S192"/>
    <mergeCell ref="M189:S191"/>
    <mergeCell ref="T188:V188"/>
    <mergeCell ref="BC254:BI255"/>
    <mergeCell ref="AU254:BB255"/>
    <mergeCell ref="AJ251:AQ251"/>
    <mergeCell ref="AS251:AY251"/>
    <mergeCell ref="AZ251:BE251"/>
    <mergeCell ref="T208:V208"/>
    <mergeCell ref="Z235:AC235"/>
    <mergeCell ref="Z234:AC234"/>
    <mergeCell ref="AP239:AW239"/>
    <mergeCell ref="AP237:AW237"/>
    <mergeCell ref="AC251:AI251"/>
    <mergeCell ref="AZ249:BE249"/>
    <mergeCell ref="BA242:BH242"/>
    <mergeCell ref="AS250:AY250"/>
    <mergeCell ref="AC250:AI250"/>
    <mergeCell ref="AJ249:AQ249"/>
    <mergeCell ref="AC249:AI249"/>
    <mergeCell ref="AS247:AY247"/>
    <mergeCell ref="AJ248:AQ248"/>
    <mergeCell ref="AZ248:BE248"/>
    <mergeCell ref="AS249:AY249"/>
    <mergeCell ref="O226:X226"/>
    <mergeCell ref="O227:X227"/>
    <mergeCell ref="O229:X229"/>
    <mergeCell ref="AD227:AF227"/>
    <mergeCell ref="AK229:AN229"/>
    <mergeCell ref="AK228:AN228"/>
    <mergeCell ref="Z229:AC229"/>
    <mergeCell ref="AD228:AF228"/>
    <mergeCell ref="AG228:AJ228"/>
    <mergeCell ref="AG226:AN226"/>
    <mergeCell ref="AG229:AJ229"/>
    <mergeCell ref="I250:P250"/>
    <mergeCell ref="I239:M239"/>
    <mergeCell ref="I237:L237"/>
    <mergeCell ref="M237:N237"/>
    <mergeCell ref="O235:X235"/>
    <mergeCell ref="C233:H233"/>
    <mergeCell ref="W208:X208"/>
    <mergeCell ref="M209:S209"/>
    <mergeCell ref="I235:L235"/>
    <mergeCell ref="D211:L211"/>
    <mergeCell ref="I233:L233"/>
    <mergeCell ref="M233:N233"/>
    <mergeCell ref="O232:X232"/>
    <mergeCell ref="T211:V211"/>
    <mergeCell ref="M199:S199"/>
    <mergeCell ref="M200:S200"/>
    <mergeCell ref="D204:L204"/>
    <mergeCell ref="D205:L205"/>
    <mergeCell ref="D206:L206"/>
    <mergeCell ref="D207:L207"/>
    <mergeCell ref="C247:H247"/>
    <mergeCell ref="N239:AJ240"/>
    <mergeCell ref="AD230:AF230"/>
    <mergeCell ref="I248:P248"/>
    <mergeCell ref="I247:P247"/>
    <mergeCell ref="I249:P249"/>
    <mergeCell ref="O234:X234"/>
    <mergeCell ref="AC248:AI248"/>
    <mergeCell ref="AC247:AI247"/>
    <mergeCell ref="I244:P246"/>
    <mergeCell ref="C245:H245"/>
    <mergeCell ref="O237:X237"/>
    <mergeCell ref="M210:S210"/>
    <mergeCell ref="M201:S201"/>
    <mergeCell ref="M202:S202"/>
    <mergeCell ref="M203:S203"/>
    <mergeCell ref="M204:S204"/>
    <mergeCell ref="M205:S205"/>
    <mergeCell ref="M206:S206"/>
    <mergeCell ref="M195:S195"/>
    <mergeCell ref="M196:S196"/>
    <mergeCell ref="M197:S197"/>
    <mergeCell ref="M198:S198"/>
    <mergeCell ref="D198:L198"/>
    <mergeCell ref="D199:L199"/>
    <mergeCell ref="D200:L200"/>
    <mergeCell ref="D194:L194"/>
    <mergeCell ref="D195:L195"/>
    <mergeCell ref="D196:L196"/>
    <mergeCell ref="M194:S194"/>
    <mergeCell ref="D201:L201"/>
    <mergeCell ref="D209:L209"/>
    <mergeCell ref="D208:L208"/>
    <mergeCell ref="M208:S208"/>
    <mergeCell ref="D210:L210"/>
    <mergeCell ref="C226:H229"/>
    <mergeCell ref="I228:L228"/>
    <mergeCell ref="AX237:BG237"/>
    <mergeCell ref="BH230:BN230"/>
    <mergeCell ref="AX228:BG228"/>
    <mergeCell ref="BH225:BN229"/>
    <mergeCell ref="BH235:BN235"/>
    <mergeCell ref="AX233:BG233"/>
    <mergeCell ref="AX232:BG232"/>
    <mergeCell ref="BH234:BN234"/>
    <mergeCell ref="AP222:BM223"/>
    <mergeCell ref="BH237:BN237"/>
    <mergeCell ref="AX236:BG236"/>
    <mergeCell ref="AP236:AW236"/>
    <mergeCell ref="BA241:BH241"/>
    <mergeCell ref="AP230:AW230"/>
    <mergeCell ref="AP234:AW234"/>
    <mergeCell ref="AX230:BG230"/>
    <mergeCell ref="AP232:AW232"/>
    <mergeCell ref="BH233:BN233"/>
    <mergeCell ref="AK230:AN230"/>
    <mergeCell ref="AK239:AM240"/>
    <mergeCell ref="C237:H237"/>
    <mergeCell ref="C239:H239"/>
    <mergeCell ref="C234:H234"/>
    <mergeCell ref="C236:H236"/>
    <mergeCell ref="C235:H235"/>
    <mergeCell ref="C232:H232"/>
    <mergeCell ref="C231:H231"/>
    <mergeCell ref="C230:H230"/>
    <mergeCell ref="O230:X230"/>
    <mergeCell ref="Z236:AC236"/>
    <mergeCell ref="CL280:CN280"/>
    <mergeCell ref="CL272:CN272"/>
    <mergeCell ref="CL320:CN320"/>
    <mergeCell ref="CL321:CN321"/>
    <mergeCell ref="CL275:CN275"/>
    <mergeCell ref="CL289:CN289"/>
    <mergeCell ref="CL306:CN306"/>
    <mergeCell ref="CL307:CN307"/>
    <mergeCell ref="CL292:CN292"/>
    <mergeCell ref="CL288:CM288"/>
    <mergeCell ref="CL329:CO329"/>
    <mergeCell ref="AR72:AU73"/>
    <mergeCell ref="AF60:AK60"/>
    <mergeCell ref="D68:V68"/>
    <mergeCell ref="D71:L73"/>
    <mergeCell ref="BJ245:BT245"/>
    <mergeCell ref="CL319:CN319"/>
    <mergeCell ref="CL313:CN313"/>
    <mergeCell ref="CL317:CN317"/>
    <mergeCell ref="CL282:CN282"/>
    <mergeCell ref="CL283:CN283"/>
    <mergeCell ref="BA243:BH243"/>
    <mergeCell ref="AJ250:AQ250"/>
    <mergeCell ref="AJ246:AQ246"/>
    <mergeCell ref="AC245:AQ245"/>
    <mergeCell ref="AZ250:BE250"/>
    <mergeCell ref="BX254:CC255"/>
    <mergeCell ref="AS246:AY246"/>
    <mergeCell ref="BJ254:BW255"/>
    <mergeCell ref="AJ247:AQ247"/>
    <mergeCell ref="BH231:BN231"/>
    <mergeCell ref="BH232:BN232"/>
    <mergeCell ref="CL346:CM346"/>
    <mergeCell ref="CL322:CN322"/>
    <mergeCell ref="CL342:CN342"/>
    <mergeCell ref="CL341:CN341"/>
    <mergeCell ref="CL345:CM345"/>
    <mergeCell ref="CL331:CO331"/>
    <mergeCell ref="CL332:CO332"/>
    <mergeCell ref="CN333:CO333"/>
    <mergeCell ref="CL333:CM333"/>
    <mergeCell ref="CL338:CN338"/>
    <mergeCell ref="CL337:CN337"/>
    <mergeCell ref="CL335:CN335"/>
    <mergeCell ref="CL330:CO330"/>
    <mergeCell ref="CL315:CN315"/>
    <mergeCell ref="CL316:CN316"/>
    <mergeCell ref="CL324:CN324"/>
    <mergeCell ref="CL323:CN323"/>
    <mergeCell ref="CO326:CR326"/>
    <mergeCell ref="CL326:CN326"/>
    <mergeCell ref="CL318:CN318"/>
    <mergeCell ref="D87:L87"/>
    <mergeCell ref="M85:S85"/>
    <mergeCell ref="D88:L88"/>
    <mergeCell ref="S8:AE8"/>
    <mergeCell ref="S9:AE9"/>
    <mergeCell ref="S10:AE10"/>
    <mergeCell ref="S64:AK64"/>
    <mergeCell ref="S11:AE11"/>
    <mergeCell ref="AF68:AK68"/>
    <mergeCell ref="S60:AB60"/>
    <mergeCell ref="S24:AA24"/>
    <mergeCell ref="S30:AE30"/>
    <mergeCell ref="W68:Z68"/>
    <mergeCell ref="D8:R8"/>
    <mergeCell ref="D10:R10"/>
    <mergeCell ref="D16:R16"/>
    <mergeCell ref="D18:R18"/>
    <mergeCell ref="D20:R20"/>
    <mergeCell ref="D24:R24"/>
    <mergeCell ref="D14:R14"/>
    <mergeCell ref="D12:R12"/>
    <mergeCell ref="D60:R60"/>
    <mergeCell ref="D58:R58"/>
    <mergeCell ref="W74:X74"/>
    <mergeCell ref="W75:X75"/>
    <mergeCell ref="Y76:Z76"/>
    <mergeCell ref="Y77:Z77"/>
    <mergeCell ref="M74:S74"/>
    <mergeCell ref="T74:V74"/>
    <mergeCell ref="AI73:AM73"/>
    <mergeCell ref="AI71:AQ72"/>
    <mergeCell ref="S38:AE38"/>
    <mergeCell ref="C95:H97"/>
    <mergeCell ref="C71:C73"/>
    <mergeCell ref="D103:M103"/>
    <mergeCell ref="D90:L90"/>
    <mergeCell ref="D91:L91"/>
    <mergeCell ref="D84:L84"/>
    <mergeCell ref="D85:L85"/>
    <mergeCell ref="D86:L86"/>
    <mergeCell ref="D78:L78"/>
    <mergeCell ref="D79:L79"/>
    <mergeCell ref="D89:L89"/>
    <mergeCell ref="AR90:AU90"/>
    <mergeCell ref="AR91:AU91"/>
    <mergeCell ref="AN91:AQ91"/>
    <mergeCell ref="AN90:AQ90"/>
    <mergeCell ref="M89:S89"/>
    <mergeCell ref="M90:S90"/>
    <mergeCell ref="Y91:Z91"/>
    <mergeCell ref="AC90:AG90"/>
    <mergeCell ref="D75:L75"/>
    <mergeCell ref="D76:L76"/>
    <mergeCell ref="D77:L77"/>
    <mergeCell ref="D80:L80"/>
    <mergeCell ref="AN78:AQ78"/>
    <mergeCell ref="AN79:AQ79"/>
    <mergeCell ref="AR74:AU74"/>
    <mergeCell ref="AR80:AU80"/>
    <mergeCell ref="AR81:AU81"/>
    <mergeCell ref="D81:L81"/>
    <mergeCell ref="D82:L82"/>
    <mergeCell ref="D83:L83"/>
    <mergeCell ref="M83:S83"/>
    <mergeCell ref="D40:R40"/>
    <mergeCell ref="D64:R64"/>
    <mergeCell ref="W76:X76"/>
    <mergeCell ref="W71:X73"/>
    <mergeCell ref="D56:R56"/>
    <mergeCell ref="S14:AE14"/>
    <mergeCell ref="S20:AE20"/>
    <mergeCell ref="S15:AE15"/>
    <mergeCell ref="S52:AG52"/>
    <mergeCell ref="S34:AE34"/>
    <mergeCell ref="D34:R34"/>
    <mergeCell ref="AR75:AU75"/>
    <mergeCell ref="AR76:AU76"/>
    <mergeCell ref="AC71:AG72"/>
    <mergeCell ref="T76:V76"/>
    <mergeCell ref="AC73:AG73"/>
    <mergeCell ref="AN74:AQ74"/>
    <mergeCell ref="AB71:AB73"/>
    <mergeCell ref="AA71:AA73"/>
    <mergeCell ref="AF24:AK24"/>
    <mergeCell ref="AN73:AQ73"/>
    <mergeCell ref="AI74:AM74"/>
    <mergeCell ref="S42:AE42"/>
    <mergeCell ref="M75:S75"/>
    <mergeCell ref="M76:S76"/>
    <mergeCell ref="C2:AE2"/>
    <mergeCell ref="AF32:AK32"/>
    <mergeCell ref="AF34:AK34"/>
    <mergeCell ref="AF36:AK36"/>
    <mergeCell ref="AF38:AK38"/>
    <mergeCell ref="AF40:AK40"/>
    <mergeCell ref="C4:AE4"/>
    <mergeCell ref="BB193:BH193"/>
    <mergeCell ref="S6:AE6"/>
    <mergeCell ref="D30:R30"/>
    <mergeCell ref="CL305:CN305"/>
    <mergeCell ref="CL296:CN296"/>
    <mergeCell ref="CL297:CN297"/>
    <mergeCell ref="CL303:CN303"/>
    <mergeCell ref="CL302:CN302"/>
    <mergeCell ref="AJ52:AK52"/>
    <mergeCell ref="C66:AK66"/>
    <mergeCell ref="CL270:CN270"/>
    <mergeCell ref="CL268:CN268"/>
    <mergeCell ref="D101:M101"/>
    <mergeCell ref="S40:AE40"/>
    <mergeCell ref="B48:AR48"/>
    <mergeCell ref="CL298:CN298"/>
    <mergeCell ref="CL291:CM291"/>
    <mergeCell ref="N103:R103"/>
    <mergeCell ref="N105:R105"/>
    <mergeCell ref="W101:AD101"/>
    <mergeCell ref="AY213:CC214"/>
    <mergeCell ref="CL304:CN304"/>
    <mergeCell ref="BM250:BT250"/>
    <mergeCell ref="W103:AD103"/>
    <mergeCell ref="S101:V101"/>
    <mergeCell ref="BM248:BT248"/>
    <mergeCell ref="BF248:BL248"/>
    <mergeCell ref="AS245:BA245"/>
    <mergeCell ref="AS244:BT244"/>
    <mergeCell ref="BF246:BL246"/>
    <mergeCell ref="CD215:CH215"/>
    <mergeCell ref="BF249:BL249"/>
    <mergeCell ref="BM247:BT247"/>
    <mergeCell ref="BX230:CC230"/>
    <mergeCell ref="BN222:BR223"/>
    <mergeCell ref="AX229:BG229"/>
    <mergeCell ref="AX231:BG231"/>
    <mergeCell ref="AZ247:BE247"/>
    <mergeCell ref="AV215:BE215"/>
    <mergeCell ref="BH236:BN236"/>
    <mergeCell ref="AP235:AW235"/>
    <mergeCell ref="D32:R32"/>
    <mergeCell ref="BY211:CC211"/>
    <mergeCell ref="BW222:CC223"/>
    <mergeCell ref="BF215:BO215"/>
    <mergeCell ref="AX225:BG225"/>
    <mergeCell ref="AQ211:AW211"/>
    <mergeCell ref="AP225:AW229"/>
    <mergeCell ref="BW215:CC215"/>
    <mergeCell ref="BS222:BV223"/>
    <mergeCell ref="BR215:BV215"/>
    <mergeCell ref="S103:V103"/>
    <mergeCell ref="S32:AE32"/>
    <mergeCell ref="D107:M107"/>
    <mergeCell ref="N107:R107"/>
    <mergeCell ref="W105:AD105"/>
    <mergeCell ref="D105:M105"/>
    <mergeCell ref="CL380:CN380"/>
    <mergeCell ref="AC210:AD210"/>
    <mergeCell ref="Y209:Z209"/>
    <mergeCell ref="W209:X209"/>
    <mergeCell ref="CA179:CC179"/>
    <mergeCell ref="AE210:AF210"/>
    <mergeCell ref="BS181:BV181"/>
    <mergeCell ref="BW179:BZ179"/>
    <mergeCell ref="Y199:Z199"/>
    <mergeCell ref="AC193:AD193"/>
    <mergeCell ref="BH239:BN239"/>
    <mergeCell ref="X175:AF175"/>
    <mergeCell ref="S113:AG113"/>
    <mergeCell ref="Y200:Z200"/>
    <mergeCell ref="CL387:CN387"/>
    <mergeCell ref="CL381:CN381"/>
    <mergeCell ref="CL336:CN336"/>
    <mergeCell ref="CL382:CN382"/>
    <mergeCell ref="CL378:CN378"/>
    <mergeCell ref="CL379:CN379"/>
    <mergeCell ref="AZ246:BE246"/>
    <mergeCell ref="CL343:CN343"/>
    <mergeCell ref="CL377:CN377"/>
    <mergeCell ref="CL374:CN374"/>
    <mergeCell ref="CL274:CN274"/>
    <mergeCell ref="AX227:BG227"/>
    <mergeCell ref="CL271:CN271"/>
    <mergeCell ref="CL273:CN273"/>
    <mergeCell ref="CL269:CN269"/>
    <mergeCell ref="BM249:BT249"/>
    <mergeCell ref="BM246:BT246"/>
    <mergeCell ref="AX226:BG226"/>
    <mergeCell ref="S12:AE12"/>
    <mergeCell ref="J177:M177"/>
    <mergeCell ref="I95:AU97"/>
    <mergeCell ref="X173:AF173"/>
    <mergeCell ref="Z114:AG114"/>
    <mergeCell ref="AI112:BJ112"/>
    <mergeCell ref="AM173:AQ173"/>
    <mergeCell ref="S112:AG112"/>
    <mergeCell ref="AL56:AR56"/>
    <mergeCell ref="AL52:AT52"/>
    <mergeCell ref="AX207:BA207"/>
    <mergeCell ref="AX194:BA194"/>
    <mergeCell ref="AX195:BA195"/>
    <mergeCell ref="N101:R101"/>
    <mergeCell ref="S105:V105"/>
    <mergeCell ref="D74:L74"/>
    <mergeCell ref="AC79:AG79"/>
    <mergeCell ref="S16:AE16"/>
    <mergeCell ref="S17:AE17"/>
    <mergeCell ref="S18:AE18"/>
    <mergeCell ref="AA68:AE68"/>
    <mergeCell ref="AB24:AE24"/>
    <mergeCell ref="C50:AK50"/>
    <mergeCell ref="AH52:AI52"/>
    <mergeCell ref="D52:R52"/>
    <mergeCell ref="M71:S73"/>
    <mergeCell ref="T71:V73"/>
    <mergeCell ref="S36:AE36"/>
    <mergeCell ref="B46:AR46"/>
    <mergeCell ref="S44:AK44"/>
    <mergeCell ref="D36:R36"/>
    <mergeCell ref="D38:R38"/>
    <mergeCell ref="AL60:AT60"/>
    <mergeCell ref="AZ72:BC73"/>
    <mergeCell ref="AZ74:BC74"/>
    <mergeCell ref="AZ75:BC75"/>
    <mergeCell ref="AZ76:BC76"/>
    <mergeCell ref="AZ77:BC77"/>
    <mergeCell ref="AV72:AY73"/>
    <mergeCell ref="AR71:AY71"/>
    <mergeCell ref="AX64:BC64"/>
    <mergeCell ref="AX63:BC63"/>
    <mergeCell ref="AV74:AY74"/>
    <mergeCell ref="AV77:AY77"/>
    <mergeCell ref="AV78:AY78"/>
    <mergeCell ref="AV79:AY79"/>
    <mergeCell ref="AV81:AY81"/>
    <mergeCell ref="AR77:AU77"/>
    <mergeCell ref="AG175:AL175"/>
    <mergeCell ref="AZ78:BC78"/>
    <mergeCell ref="AZ79:BC79"/>
    <mergeCell ref="BB173:CC173"/>
    <mergeCell ref="AI117:AO117"/>
    <mergeCell ref="AI119:AO119"/>
    <mergeCell ref="AP119:AU119"/>
    <mergeCell ref="AP117:AU117"/>
    <mergeCell ref="AI113:AU113"/>
    <mergeCell ref="AC91:AG91"/>
    <mergeCell ref="AI89:AM89"/>
    <mergeCell ref="AV82:AY82"/>
    <mergeCell ref="AV84:AY84"/>
    <mergeCell ref="AI91:AM91"/>
    <mergeCell ref="AV83:AY83"/>
    <mergeCell ref="AV85:AY85"/>
    <mergeCell ref="T209:V209"/>
    <mergeCell ref="T210:V210"/>
    <mergeCell ref="Y204:Z204"/>
    <mergeCell ref="Y205:Z205"/>
    <mergeCell ref="Y206:Z206"/>
    <mergeCell ref="AR93:AU93"/>
    <mergeCell ref="AI93:AM93"/>
    <mergeCell ref="AV93:AY93"/>
    <mergeCell ref="AZ93:BC93"/>
    <mergeCell ref="AZ86:BC86"/>
    <mergeCell ref="AZ87:BC87"/>
    <mergeCell ref="AZ88:BC88"/>
    <mergeCell ref="AZ89:BC89"/>
    <mergeCell ref="AZ90:BC90"/>
    <mergeCell ref="AZ91:BC91"/>
    <mergeCell ref="AZ80:BC80"/>
    <mergeCell ref="AZ81:BC81"/>
    <mergeCell ref="AZ82:BC82"/>
    <mergeCell ref="AZ83:BC83"/>
    <mergeCell ref="AZ84:BC84"/>
    <mergeCell ref="AZ85:BC85"/>
    <mergeCell ref="BB210:BH210"/>
    <mergeCell ref="W210:X210"/>
    <mergeCell ref="AG210:AH210"/>
    <mergeCell ref="AG209:AH209"/>
    <mergeCell ref="AS178:BA178"/>
    <mergeCell ref="AT210:AW210"/>
    <mergeCell ref="AT209:AW209"/>
    <mergeCell ref="T192:V192"/>
    <mergeCell ref="AG208:AH208"/>
    <mergeCell ref="AA185:AA186"/>
    <mergeCell ref="AB185:AD186"/>
    <mergeCell ref="AC209:AD209"/>
    <mergeCell ref="AC208:AD208"/>
    <mergeCell ref="AC200:AD200"/>
    <mergeCell ref="AC201:AD201"/>
    <mergeCell ref="AC202:AD202"/>
    <mergeCell ref="AC204:AD204"/>
    <mergeCell ref="AC205:AD205"/>
    <mergeCell ref="AC194:AD194"/>
    <mergeCell ref="AC195:AD195"/>
    <mergeCell ref="AC196:AD196"/>
    <mergeCell ref="AC197:AD197"/>
    <mergeCell ref="AC198:AD198"/>
    <mergeCell ref="AC199:AD199"/>
    <mergeCell ref="Y207:Z207"/>
    <mergeCell ref="Y210:Z210"/>
    <mergeCell ref="Y194:Z194"/>
    <mergeCell ref="Y195:Z195"/>
    <mergeCell ref="Y196:Z196"/>
    <mergeCell ref="Y197:Z197"/>
    <mergeCell ref="Y198:Z198"/>
    <mergeCell ref="Y201:Z201"/>
    <mergeCell ref="Y202:Z202"/>
    <mergeCell ref="Y203:Z203"/>
    <mergeCell ref="Y208:Z208"/>
    <mergeCell ref="AX211:BA211"/>
    <mergeCell ref="BB211:BH211"/>
    <mergeCell ref="AX210:BA210"/>
    <mergeCell ref="BB202:BH202"/>
    <mergeCell ref="BB205:BH205"/>
    <mergeCell ref="BB206:BH206"/>
    <mergeCell ref="BB207:BH207"/>
    <mergeCell ref="AX209:BA209"/>
    <mergeCell ref="AX206:BA206"/>
    <mergeCell ref="AX202:BA202"/>
    <mergeCell ref="AX203:BA203"/>
    <mergeCell ref="AX204:BA204"/>
    <mergeCell ref="AX205:BA205"/>
    <mergeCell ref="BB194:BH194"/>
    <mergeCell ref="BB195:BH195"/>
    <mergeCell ref="BB196:BH196"/>
    <mergeCell ref="BB197:BH197"/>
    <mergeCell ref="BB198:BH198"/>
    <mergeCell ref="BB199:BH199"/>
    <mergeCell ref="AX196:BA196"/>
    <mergeCell ref="AX197:BA197"/>
    <mergeCell ref="AX198:BA198"/>
    <mergeCell ref="AX199:BA199"/>
    <mergeCell ref="AX200:BA200"/>
    <mergeCell ref="AX201:BA201"/>
    <mergeCell ref="BI198:BU198"/>
    <mergeCell ref="BI200:BU200"/>
    <mergeCell ref="BI199:BU199"/>
    <mergeCell ref="BI201:BU201"/>
    <mergeCell ref="AK189:BA189"/>
    <mergeCell ref="AK190:AS190"/>
    <mergeCell ref="AK195:AS195"/>
    <mergeCell ref="AK196:AS196"/>
    <mergeCell ref="BB200:BH200"/>
    <mergeCell ref="BB201:BH201"/>
    <mergeCell ref="BB203:BH203"/>
    <mergeCell ref="BB204:BH204"/>
    <mergeCell ref="BB209:BH209"/>
    <mergeCell ref="BI202:BU202"/>
    <mergeCell ref="BI203:BU203"/>
    <mergeCell ref="BI204:BU204"/>
    <mergeCell ref="BI205:BU205"/>
    <mergeCell ref="BB208:BH208"/>
    <mergeCell ref="BI206:BU206"/>
    <mergeCell ref="BI207:BU207"/>
    <mergeCell ref="AT208:AW208"/>
    <mergeCell ref="AT202:AW202"/>
    <mergeCell ref="AT203:AW203"/>
    <mergeCell ref="AT204:AW204"/>
    <mergeCell ref="AT205:AW205"/>
    <mergeCell ref="AT206:AW206"/>
    <mergeCell ref="AT207:AW207"/>
    <mergeCell ref="AT195:AW195"/>
    <mergeCell ref="AT196:AW196"/>
    <mergeCell ref="AT197:AW197"/>
    <mergeCell ref="AT198:AW198"/>
    <mergeCell ref="AT199:AW199"/>
    <mergeCell ref="AC93:AG93"/>
    <mergeCell ref="A93:AB93"/>
    <mergeCell ref="AK203:AS203"/>
    <mergeCell ref="AC211:AD211"/>
    <mergeCell ref="AK192:AS192"/>
    <mergeCell ref="AK191:AS191"/>
    <mergeCell ref="AK193:AS193"/>
    <mergeCell ref="AK194:AS194"/>
    <mergeCell ref="AK197:AS197"/>
    <mergeCell ref="AK198:AS198"/>
    <mergeCell ref="AK199:AS199"/>
    <mergeCell ref="AG207:AH207"/>
    <mergeCell ref="AK208:AS208"/>
    <mergeCell ref="AG202:AH202"/>
    <mergeCell ref="AG203:AH203"/>
    <mergeCell ref="AG204:AH204"/>
    <mergeCell ref="AG205:AH205"/>
    <mergeCell ref="AG206:AH206"/>
    <mergeCell ref="AG200:AH200"/>
    <mergeCell ref="AE203:AF203"/>
    <mergeCell ref="AE204:AF204"/>
    <mergeCell ref="AE205:AF205"/>
    <mergeCell ref="AE206:AF206"/>
    <mergeCell ref="AE207:AF207"/>
    <mergeCell ref="AE209:AF209"/>
    <mergeCell ref="AE208:AF208"/>
    <mergeCell ref="AE200:AF200"/>
    <mergeCell ref="AE201:AF201"/>
    <mergeCell ref="AC189:AD191"/>
    <mergeCell ref="AK209:AS209"/>
    <mergeCell ref="AK210:AS210"/>
    <mergeCell ref="AK200:AS200"/>
    <mergeCell ref="T200:V200"/>
    <mergeCell ref="T201:V201"/>
    <mergeCell ref="T202:V202"/>
    <mergeCell ref="T203:V203"/>
    <mergeCell ref="T204:V204"/>
    <mergeCell ref="T205:V205"/>
    <mergeCell ref="T206:V206"/>
    <mergeCell ref="T207:V207"/>
    <mergeCell ref="AT200:AW200"/>
    <mergeCell ref="AT201:AW201"/>
    <mergeCell ref="AE202:AF202"/>
    <mergeCell ref="AC206:AD206"/>
    <mergeCell ref="AC207:AD207"/>
    <mergeCell ref="D202:L202"/>
    <mergeCell ref="D203:L203"/>
    <mergeCell ref="M207:S207"/>
    <mergeCell ref="AI115:AO116"/>
    <mergeCell ref="AV115:BB116"/>
    <mergeCell ref="AP115:AU116"/>
    <mergeCell ref="AA188:AD188"/>
    <mergeCell ref="D188:S188"/>
    <mergeCell ref="AK201:AS201"/>
    <mergeCell ref="AK204:AS204"/>
    <mergeCell ref="AK205:AS205"/>
    <mergeCell ref="D197:L197"/>
    <mergeCell ref="M193:S193"/>
    <mergeCell ref="AK185:BB186"/>
    <mergeCell ref="C177:I177"/>
    <mergeCell ref="C179:I179"/>
    <mergeCell ref="C181:I181"/>
    <mergeCell ref="C183:I183"/>
    <mergeCell ref="AG177:AQ177"/>
    <mergeCell ref="AG201:AH201"/>
    <mergeCell ref="BI208:BU208"/>
    <mergeCell ref="BI209:BU209"/>
    <mergeCell ref="BI210:BU210"/>
    <mergeCell ref="BI211:BU211"/>
    <mergeCell ref="AF8:AK8"/>
    <mergeCell ref="AF10:AK10"/>
    <mergeCell ref="AF12:AK12"/>
    <mergeCell ref="AF14:AK14"/>
    <mergeCell ref="AF16:AK16"/>
    <mergeCell ref="AF18:AK18"/>
    <mergeCell ref="BI192:BU192"/>
    <mergeCell ref="BI193:BU193"/>
    <mergeCell ref="BI194:BU194"/>
    <mergeCell ref="BI195:BU195"/>
    <mergeCell ref="BI196:BU196"/>
    <mergeCell ref="BI197:BU197"/>
    <mergeCell ref="C70:AG70"/>
    <mergeCell ref="AI70:BC70"/>
    <mergeCell ref="BB189:BU189"/>
    <mergeCell ref="BI190:BU190"/>
    <mergeCell ref="BI191:BU191"/>
    <mergeCell ref="AA189:AA191"/>
    <mergeCell ref="AB189:AB191"/>
    <mergeCell ref="C189:C191"/>
    <mergeCell ref="T194:V194"/>
    <mergeCell ref="T195:V195"/>
    <mergeCell ref="T196:V196"/>
    <mergeCell ref="T197:V197"/>
    <mergeCell ref="T198:V198"/>
    <mergeCell ref="AZ71:BC71"/>
    <mergeCell ref="T199:V199"/>
  </mergeCells>
  <phoneticPr fontId="29" type="noConversion"/>
  <conditionalFormatting sqref="AS247:AS251">
    <cfRule type="cellIs" dxfId="21" priority="160" stopIfTrue="1" operator="notBetween">
      <formula>0</formula>
      <formula>10000000</formula>
    </cfRule>
  </conditionalFormatting>
  <conditionalFormatting sqref="S44:AK44 S64:AK64">
    <cfRule type="containsText" dxfId="20" priority="61" stopIfTrue="1" operator="containsText" text="יש">
      <formula>NOT(ISERROR(SEARCH("יש",S44)))</formula>
    </cfRule>
  </conditionalFormatting>
  <conditionalFormatting sqref="W107:AD107">
    <cfRule type="containsText" dxfId="19" priority="58" stopIfTrue="1" operator="containsText" text="הוזן">
      <formula>NOT(ISERROR(SEARCH("הוזן",W107)))</formula>
    </cfRule>
    <cfRule type="containsText" dxfId="18" priority="59" stopIfTrue="1" operator="containsText" text="יש">
      <formula>NOT(ISERROR(SEARCH("יש",W107)))</formula>
    </cfRule>
  </conditionalFormatting>
  <conditionalFormatting sqref="I213:AR219">
    <cfRule type="containsText" dxfId="17" priority="54" stopIfTrue="1" operator="containsText" text="לא ניתן">
      <formula>NOT(ISERROR(SEARCH("לא ניתן",I213)))</formula>
    </cfRule>
    <cfRule type="containsText" dxfId="16" priority="55" stopIfTrue="1" operator="containsText" text="יש">
      <formula>NOT(ISERROR(SEARCH("יש",I213)))</formula>
    </cfRule>
  </conditionalFormatting>
  <conditionalFormatting sqref="AK239:AM239">
    <cfRule type="expression" dxfId="15" priority="53" stopIfTrue="1">
      <formula>LEN($I$213)&gt;1</formula>
    </cfRule>
  </conditionalFormatting>
  <conditionalFormatting sqref="M232:N232">
    <cfRule type="containsText" dxfId="14" priority="22" stopIfTrue="1" operator="containsText" text="משרד">
      <formula>NOT(ISERROR(SEARCH("משרד",M232)))</formula>
    </cfRule>
    <cfRule type="expression" dxfId="13" priority="23">
      <formula>LEN($I$232)&gt;0</formula>
    </cfRule>
  </conditionalFormatting>
  <conditionalFormatting sqref="M233:N233">
    <cfRule type="containsText" dxfId="12" priority="15" stopIfTrue="1" operator="containsText" text="משרד">
      <formula>NOT(ISERROR(SEARCH("משרד",M233)))</formula>
    </cfRule>
    <cfRule type="expression" dxfId="11" priority="16">
      <formula>LEN($I233)&gt;0</formula>
    </cfRule>
  </conditionalFormatting>
  <conditionalFormatting sqref="M234:N234">
    <cfRule type="containsText" dxfId="10" priority="13" stopIfTrue="1" operator="containsText" text="משרד">
      <formula>NOT(ISERROR(SEARCH("משרד",M234)))</formula>
    </cfRule>
    <cfRule type="expression" dxfId="9" priority="14">
      <formula>LEN($I234)&gt;0</formula>
    </cfRule>
  </conditionalFormatting>
  <conditionalFormatting sqref="M235:N235">
    <cfRule type="containsText" dxfId="8" priority="11" stopIfTrue="1" operator="containsText" text="משרד">
      <formula>NOT(ISERROR(SEARCH("משרד",M235)))</formula>
    </cfRule>
    <cfRule type="expression" dxfId="7" priority="12">
      <formula>LEN($I235)&gt;0</formula>
    </cfRule>
  </conditionalFormatting>
  <conditionalFormatting sqref="M236:N236">
    <cfRule type="containsText" dxfId="6" priority="9" stopIfTrue="1" operator="containsText" text="משרד">
      <formula>NOT(ISERROR(SEARCH("משרד",M236)))</formula>
    </cfRule>
    <cfRule type="expression" dxfId="5" priority="10">
      <formula>LEN($I236)&gt;0</formula>
    </cfRule>
  </conditionalFormatting>
  <conditionalFormatting sqref="M237:N237">
    <cfRule type="containsText" dxfId="4" priority="7" stopIfTrue="1" operator="containsText" text="משרד">
      <formula>NOT(ISERROR(SEARCH("משרד",M237)))</formula>
    </cfRule>
    <cfRule type="expression" dxfId="3" priority="8">
      <formula>LEN($I237)&gt;0</formula>
    </cfRule>
  </conditionalFormatting>
  <conditionalFormatting sqref="M231:N231">
    <cfRule type="containsText" dxfId="2" priority="5" stopIfTrue="1" operator="containsText" text="משרד">
      <formula>NOT(ISERROR(SEARCH("משרד",M231)))</formula>
    </cfRule>
    <cfRule type="expression" dxfId="1" priority="6">
      <formula>LEN($I$231)&gt;0</formula>
    </cfRule>
  </conditionalFormatting>
  <conditionalFormatting sqref="AZ251">
    <cfRule type="cellIs" dxfId="0" priority="1" stopIfTrue="1" operator="notBetween">
      <formula>0</formula>
      <formula>10000000</formula>
    </cfRule>
  </conditionalFormatting>
  <dataValidations disablePrompts="1" count="1">
    <dataValidation type="list" allowBlank="1" showInputMessage="1" showErrorMessage="1" sqref="S42:AE42">
      <formula1>$EK$95:$EK$100</formula1>
    </dataValidation>
  </dataValidations>
  <printOptions horizontalCentered="1" verticalCentered="1"/>
  <pageMargins left="3.937007874015748E-2" right="0.31496062992125984" top="7.874015748031496E-2" bottom="7.874015748031496E-2" header="0.15748031496062992" footer="7.874015748031496E-2"/>
  <pageSetup paperSize="9" scale="42" orientation="landscape" r:id="rId2"/>
  <headerFooter alignWithMargins="0">
    <oddHeader xml:space="preserve">&amp;L&amp;D&amp;Rדף מספר&amp;P מתוך&amp;N 
</oddHeader>
  </headerFooter>
  <rowBreaks count="2" manualBreakCount="2">
    <brk id="65" max="16383" man="1"/>
    <brk id="93" max="16383" man="1"/>
  </rowBreaks>
  <ignoredErrors>
    <ignoredError sqref="CL234:CN237 CO231 CO232:CO237 CO239" evalError="1"/>
    <ignoredError sqref="C52:C53 C55 C63 C57 C59 C61" numberStoredAsText="1"/>
    <ignoredError sqref="AV118:BJ118 BC117:BJ117" formula="1"/>
    <ignoredError sqref="BN222 AK239" unlockedFormula="1"/>
  </ignoredError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218CBC06F8E9FF4D85E8491E2CF91598" ma:contentTypeVersion="0" ma:contentTypeDescription="צור מסמך חדש." ma:contentTypeScope="" ma:versionID="3da2af232dbff32ca5e100a46d67b25b">
  <xsd:schema xmlns:xsd="http://www.w3.org/2001/XMLSchema" xmlns:xs="http://www.w3.org/2001/XMLSchema" xmlns:p="http://schemas.microsoft.com/office/2006/metadata/properties" targetNamespace="http://schemas.microsoft.com/office/2006/metadata/properties" ma:root="true" ma:fieldsID="3c69e330b17b26747b49104fe0872e0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AD17C0-B9FF-4007-9526-74AF6805AAC3}">
  <ds:schemaRefs>
    <ds:schemaRef ds:uri="http://purl.org/dc/elements/1.1/"/>
    <ds:schemaRef ds:uri="http://schemas.openxmlformats.org/package/2006/metadata/core-properties"/>
    <ds:schemaRef ds:uri="http://www.w3.org/XML/1998/namespace"/>
    <ds:schemaRef ds:uri="http://purl.org/dc/dcmitype/"/>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D2607F2-E177-4179-8173-CB6EF17CB05F}">
  <ds:schemaRefs>
    <ds:schemaRef ds:uri="http://schemas.microsoft.com/sharepoint/v3/contenttype/forms"/>
  </ds:schemaRefs>
</ds:datastoreItem>
</file>

<file path=customXml/itemProps3.xml><?xml version="1.0" encoding="utf-8"?>
<ds:datastoreItem xmlns:ds="http://schemas.openxmlformats.org/officeDocument/2006/customXml" ds:itemID="{510D0D37-BEB1-430A-83D7-2514C4EEDC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3</vt:i4>
      </vt:variant>
    </vt:vector>
  </HeadingPairs>
  <TitlesOfParts>
    <vt:vector size="4" baseType="lpstr">
      <vt:lpstr>23.070</vt:lpstr>
      <vt:lpstr>'23.070'!WPrint_Area_W</vt:lpstr>
      <vt:lpstr>'23.070'!WPrint_TitlesW</vt:lpstr>
      <vt:lpstr>ספושניק</vt:lpstr>
    </vt:vector>
  </TitlesOfParts>
  <Company>MOD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u08159</dc:creator>
  <cp:lastModifiedBy>INBAL_NAKASH</cp:lastModifiedBy>
  <cp:lastPrinted>2021-06-06T10:09:39Z</cp:lastPrinted>
  <dcterms:created xsi:type="dcterms:W3CDTF">2008-08-03T11:02:35Z</dcterms:created>
  <dcterms:modified xsi:type="dcterms:W3CDTF">2021-09-12T10:47:28Z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