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5420" windowHeight="3675"/>
  </bookViews>
  <sheets>
    <sheet name="23.060" sheetId="1" r:id="rId1"/>
  </sheets>
  <definedNames>
    <definedName name="_xlnm.Print_Area" localSheetId="0">'23.060'!$A$1:$BK$138</definedName>
    <definedName name="_xlnm.Print_Titles" localSheetId="0">'23.060'!$177:$183</definedName>
    <definedName name="Z_185EE8D7_C609_4CF4_B853_CF0D00460D6D_.wvu.Cols" localSheetId="0" hidden="1">'23.060'!$CM:$DL</definedName>
    <definedName name="Z_185EE8D7_C609_4CF4_B853_CF0D00460D6D_.wvu.PrintArea" localSheetId="0" hidden="1">'23.060'!$B$193:$CL$269</definedName>
    <definedName name="ספושניק">'23.060'!#REF!</definedName>
  </definedNames>
  <calcPr calcId="145621"/>
  <customWorkbookViews>
    <customWorkbookView name="טופס 1.020" guid="{185EE8D7-C609-4CF4-B853-CF0D00460D6D}" maximized="1" windowWidth="1020" windowHeight="567" activeSheetId="1"/>
  </customWorkbookViews>
</workbook>
</file>

<file path=xl/calcChain.xml><?xml version="1.0" encoding="utf-8"?>
<calcChain xmlns="http://schemas.openxmlformats.org/spreadsheetml/2006/main">
  <c r="AE77" i="1" l="1"/>
  <c r="AE75"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3" i="1"/>
  <c r="BR104" i="1"/>
  <c r="BR74" i="1"/>
  <c r="BA103" i="1"/>
  <c r="S125" i="1"/>
  <c r="D203" i="1"/>
  <c r="D204" i="1"/>
  <c r="D205" i="1"/>
  <c r="D206" i="1"/>
  <c r="D207" i="1"/>
  <c r="D208" i="1"/>
  <c r="D209" i="1"/>
  <c r="D210" i="1"/>
  <c r="D211" i="1"/>
  <c r="D212" i="1"/>
  <c r="D213" i="1"/>
  <c r="D214" i="1"/>
  <c r="D215" i="1"/>
  <c r="D216" i="1"/>
  <c r="D217" i="1"/>
  <c r="AC1" i="1"/>
  <c r="AG8" i="1"/>
  <c r="AG10" i="1"/>
  <c r="AG12" i="1"/>
  <c r="AG14" i="1"/>
  <c r="AG16" i="1"/>
  <c r="AG18" i="1"/>
  <c r="AG24" i="1"/>
  <c r="AG26" i="1"/>
  <c r="AG28" i="1"/>
  <c r="AL32" i="1"/>
  <c r="AL36" i="1"/>
  <c r="AL38" i="1"/>
  <c r="AL40" i="1"/>
  <c r="BB52" i="1"/>
  <c r="BB54" i="1"/>
  <c r="BB56" i="1"/>
  <c r="BB60" i="1"/>
  <c r="BB62" i="1"/>
  <c r="Y74" i="1"/>
  <c r="AA74" i="1"/>
  <c r="AE74" i="1" s="1"/>
  <c r="Y76" i="1"/>
  <c r="AA76" i="1"/>
  <c r="AE76" i="1" s="1"/>
  <c r="Y78" i="1"/>
  <c r="AA78" i="1"/>
  <c r="AE78" i="1" s="1"/>
  <c r="Y79" i="1"/>
  <c r="AA79" i="1"/>
  <c r="AE79" i="1" s="1"/>
  <c r="Y80" i="1"/>
  <c r="AA80" i="1"/>
  <c r="AE80" i="1" s="1"/>
  <c r="AT80" i="1" s="1"/>
  <c r="Y81" i="1"/>
  <c r="AA81" i="1"/>
  <c r="AE81" i="1" s="1"/>
  <c r="Y82" i="1"/>
  <c r="AA82" i="1"/>
  <c r="AE82" i="1" s="1"/>
  <c r="Y83" i="1"/>
  <c r="AA83" i="1"/>
  <c r="AE83" i="1" s="1"/>
  <c r="Y84" i="1"/>
  <c r="AA84" i="1"/>
  <c r="AE84" i="1" s="1"/>
  <c r="Y85" i="1"/>
  <c r="AA85" i="1"/>
  <c r="AE85" i="1" s="1"/>
  <c r="Y86" i="1"/>
  <c r="AA86" i="1"/>
  <c r="AE86" i="1" s="1"/>
  <c r="Y87" i="1"/>
  <c r="AA87" i="1"/>
  <c r="AE87" i="1" s="1"/>
  <c r="Y88" i="1"/>
  <c r="AA88" i="1" s="1"/>
  <c r="AE88" i="1" s="1"/>
  <c r="Y89" i="1"/>
  <c r="AA89" i="1" s="1"/>
  <c r="AE89" i="1" s="1"/>
  <c r="Y90" i="1"/>
  <c r="AA90" i="1" s="1"/>
  <c r="AE90" i="1" s="1"/>
  <c r="Y91" i="1"/>
  <c r="AA91" i="1" s="1"/>
  <c r="AE91" i="1" s="1"/>
  <c r="Y92" i="1"/>
  <c r="AA92" i="1"/>
  <c r="AE92" i="1" s="1"/>
  <c r="Y93" i="1"/>
  <c r="AA93" i="1"/>
  <c r="AE93" i="1" s="1"/>
  <c r="Y94" i="1"/>
  <c r="AA94" i="1"/>
  <c r="AE94" i="1" s="1"/>
  <c r="Y95" i="1"/>
  <c r="AA95" i="1"/>
  <c r="AE95" i="1" s="1"/>
  <c r="Y96" i="1"/>
  <c r="AA96" i="1" s="1"/>
  <c r="AE96" i="1" s="1"/>
  <c r="Y97" i="1"/>
  <c r="AA97" i="1" s="1"/>
  <c r="AE97" i="1" s="1"/>
  <c r="Y98" i="1"/>
  <c r="AA98" i="1" s="1"/>
  <c r="AE98" i="1" s="1"/>
  <c r="Y99" i="1"/>
  <c r="AA99" i="1" s="1"/>
  <c r="AE99" i="1" s="1"/>
  <c r="Y100" i="1"/>
  <c r="AA100" i="1"/>
  <c r="AE100" i="1" s="1"/>
  <c r="Y101" i="1"/>
  <c r="AA101" i="1"/>
  <c r="AE101" i="1" s="1"/>
  <c r="CP109" i="1"/>
  <c r="CP111" i="1"/>
  <c r="CP117" i="1"/>
  <c r="CP115" i="1"/>
  <c r="N117" i="1"/>
  <c r="BW190" i="1" s="1"/>
  <c r="AU126" i="1"/>
  <c r="S254" i="1"/>
  <c r="J182" i="1"/>
  <c r="AG182" i="1"/>
  <c r="BF182" i="1"/>
  <c r="J184" i="1"/>
  <c r="P184" i="1"/>
  <c r="AG184" i="1"/>
  <c r="AM184" i="1"/>
  <c r="BF184" i="1"/>
  <c r="BK184" i="1"/>
  <c r="BW184" i="1"/>
  <c r="CE184" i="1"/>
  <c r="J186" i="1"/>
  <c r="P186" i="1"/>
  <c r="AG186" i="1"/>
  <c r="BF186" i="1"/>
  <c r="BW186" i="1"/>
  <c r="CE186" i="1"/>
  <c r="J188" i="1"/>
  <c r="BF188" i="1"/>
  <c r="BK188" i="1"/>
  <c r="BW188" i="1"/>
  <c r="CE188" i="1"/>
  <c r="J190" i="1"/>
  <c r="AG190" i="1"/>
  <c r="J192" i="1"/>
  <c r="AS192" i="1"/>
  <c r="BF192" i="1"/>
  <c r="Y194" i="1"/>
  <c r="AE194" i="1"/>
  <c r="BU194" i="1"/>
  <c r="CC194" i="1"/>
  <c r="D202" i="1"/>
  <c r="M202" i="1"/>
  <c r="N202" i="1"/>
  <c r="O202" i="1"/>
  <c r="V202" i="1"/>
  <c r="Y202" i="1"/>
  <c r="AC202" i="1"/>
  <c r="AG202" i="1"/>
  <c r="AI202" i="1"/>
  <c r="AK202" i="1"/>
  <c r="AN202" i="1"/>
  <c r="AP202" i="1"/>
  <c r="AS202" i="1"/>
  <c r="BC202" i="1"/>
  <c r="BL202" i="1"/>
  <c r="BP202" i="1"/>
  <c r="BW202" i="1"/>
  <c r="CC202" i="1"/>
  <c r="M203" i="1"/>
  <c r="AC203" i="1"/>
  <c r="AE203" i="1"/>
  <c r="AG203" i="1"/>
  <c r="AI203" i="1"/>
  <c r="AK203" i="1"/>
  <c r="AN203" i="1"/>
  <c r="AP203" i="1"/>
  <c r="AS203" i="1"/>
  <c r="BC203" i="1"/>
  <c r="BH203" i="1"/>
  <c r="BL203" i="1"/>
  <c r="BP203" i="1"/>
  <c r="BW203" i="1"/>
  <c r="CC203" i="1"/>
  <c r="M204" i="1"/>
  <c r="N204" i="1"/>
  <c r="O204" i="1"/>
  <c r="V204" i="1"/>
  <c r="Y204" i="1"/>
  <c r="AA204" i="1"/>
  <c r="AC204" i="1"/>
  <c r="AE204" i="1"/>
  <c r="AG204" i="1"/>
  <c r="AI204" i="1"/>
  <c r="AK204" i="1"/>
  <c r="AN204" i="1"/>
  <c r="AP204" i="1"/>
  <c r="AS204" i="1"/>
  <c r="BC204" i="1"/>
  <c r="BH204" i="1"/>
  <c r="BL204" i="1"/>
  <c r="BP204" i="1"/>
  <c r="BW204" i="1"/>
  <c r="CC204" i="1"/>
  <c r="M205" i="1"/>
  <c r="N205" i="1"/>
  <c r="O205" i="1"/>
  <c r="V205" i="1"/>
  <c r="Y205" i="1"/>
  <c r="AA205" i="1"/>
  <c r="AC205" i="1"/>
  <c r="AE205" i="1"/>
  <c r="AG205" i="1"/>
  <c r="AI205" i="1"/>
  <c r="AK205" i="1"/>
  <c r="AN205" i="1"/>
  <c r="AP205" i="1"/>
  <c r="AS205" i="1"/>
  <c r="BC205" i="1"/>
  <c r="BH205" i="1"/>
  <c r="BL205" i="1"/>
  <c r="BP205" i="1"/>
  <c r="BW205" i="1"/>
  <c r="CC205" i="1"/>
  <c r="M206" i="1"/>
  <c r="N206" i="1"/>
  <c r="O206" i="1"/>
  <c r="V206" i="1"/>
  <c r="Y206" i="1"/>
  <c r="AA206" i="1"/>
  <c r="AC206" i="1"/>
  <c r="AE206" i="1"/>
  <c r="AG206" i="1"/>
  <c r="AI206" i="1"/>
  <c r="AK206" i="1"/>
  <c r="AN206" i="1"/>
  <c r="AP206" i="1"/>
  <c r="AS206" i="1"/>
  <c r="BC206" i="1"/>
  <c r="BH206" i="1"/>
  <c r="BL206" i="1"/>
  <c r="BP206" i="1"/>
  <c r="BW206" i="1"/>
  <c r="CC206" i="1"/>
  <c r="M207" i="1"/>
  <c r="N207" i="1"/>
  <c r="O207" i="1"/>
  <c r="V207" i="1"/>
  <c r="Y207" i="1"/>
  <c r="AA207" i="1"/>
  <c r="AC207" i="1"/>
  <c r="AE207" i="1"/>
  <c r="AG207" i="1"/>
  <c r="AI207" i="1"/>
  <c r="AK207" i="1"/>
  <c r="AN207" i="1"/>
  <c r="AP207" i="1"/>
  <c r="AS207" i="1"/>
  <c r="BC207" i="1"/>
  <c r="BH207" i="1"/>
  <c r="BL207" i="1"/>
  <c r="BP207" i="1"/>
  <c r="BW207" i="1"/>
  <c r="CC207" i="1"/>
  <c r="M208" i="1"/>
  <c r="N208" i="1"/>
  <c r="O208" i="1"/>
  <c r="V208" i="1"/>
  <c r="Y208" i="1"/>
  <c r="AA208" i="1"/>
  <c r="AC208" i="1"/>
  <c r="AE208" i="1"/>
  <c r="AG208" i="1"/>
  <c r="AI208" i="1"/>
  <c r="AK208" i="1"/>
  <c r="AN208" i="1"/>
  <c r="AP208" i="1"/>
  <c r="AS208" i="1"/>
  <c r="BC208" i="1"/>
  <c r="BH208" i="1"/>
  <c r="BL208" i="1"/>
  <c r="BP208" i="1"/>
  <c r="BW208" i="1"/>
  <c r="CC208" i="1"/>
  <c r="M209" i="1"/>
  <c r="N209" i="1"/>
  <c r="O209" i="1"/>
  <c r="V209" i="1"/>
  <c r="Y209" i="1"/>
  <c r="AA209" i="1"/>
  <c r="AC209" i="1"/>
  <c r="AE209" i="1"/>
  <c r="AG209" i="1"/>
  <c r="AI209" i="1"/>
  <c r="AK209" i="1"/>
  <c r="AN209" i="1"/>
  <c r="AP209" i="1"/>
  <c r="AS209" i="1"/>
  <c r="BC209" i="1"/>
  <c r="BH209" i="1"/>
  <c r="BL209" i="1"/>
  <c r="BP209" i="1"/>
  <c r="BW209" i="1"/>
  <c r="CC209" i="1"/>
  <c r="M210" i="1"/>
  <c r="N210" i="1"/>
  <c r="O210" i="1"/>
  <c r="V210" i="1"/>
  <c r="Y210" i="1"/>
  <c r="AA210" i="1"/>
  <c r="AC210" i="1"/>
  <c r="AE210" i="1"/>
  <c r="AG210" i="1"/>
  <c r="AI210" i="1"/>
  <c r="AK210" i="1"/>
  <c r="AN210" i="1"/>
  <c r="AP210" i="1"/>
  <c r="AS210" i="1"/>
  <c r="BC210" i="1"/>
  <c r="BH210" i="1"/>
  <c r="BL210" i="1"/>
  <c r="BP210" i="1"/>
  <c r="BW210" i="1"/>
  <c r="CC210" i="1"/>
  <c r="M211" i="1"/>
  <c r="N211" i="1"/>
  <c r="O211" i="1"/>
  <c r="V211" i="1"/>
  <c r="Y211" i="1"/>
  <c r="AA211" i="1"/>
  <c r="AC211" i="1"/>
  <c r="AE211" i="1"/>
  <c r="AG211" i="1"/>
  <c r="AI211" i="1"/>
  <c r="AK211" i="1"/>
  <c r="AN211" i="1"/>
  <c r="AP211" i="1"/>
  <c r="AS211" i="1"/>
  <c r="BC211" i="1"/>
  <c r="BH211" i="1"/>
  <c r="BL211" i="1"/>
  <c r="BP211" i="1"/>
  <c r="BW211" i="1"/>
  <c r="CC211" i="1"/>
  <c r="M212" i="1"/>
  <c r="N212" i="1"/>
  <c r="O212" i="1"/>
  <c r="V212" i="1"/>
  <c r="Y212" i="1"/>
  <c r="AA212" i="1"/>
  <c r="AC212" i="1"/>
  <c r="AE212" i="1"/>
  <c r="AG212" i="1"/>
  <c r="AI212" i="1"/>
  <c r="AK212" i="1"/>
  <c r="AN212" i="1"/>
  <c r="AP212" i="1"/>
  <c r="AS212" i="1"/>
  <c r="BC212" i="1"/>
  <c r="BH212" i="1"/>
  <c r="BL212" i="1"/>
  <c r="BP212" i="1"/>
  <c r="BW212" i="1"/>
  <c r="CC212" i="1"/>
  <c r="M213" i="1"/>
  <c r="N213" i="1"/>
  <c r="O213" i="1"/>
  <c r="V213" i="1"/>
  <c r="Y213" i="1"/>
  <c r="AA213" i="1"/>
  <c r="AC213" i="1"/>
  <c r="AE213" i="1"/>
  <c r="AG213" i="1"/>
  <c r="AI213" i="1"/>
  <c r="AK213" i="1"/>
  <c r="AN213" i="1"/>
  <c r="AP213" i="1"/>
  <c r="AS213" i="1"/>
  <c r="BC213" i="1"/>
  <c r="BH213" i="1"/>
  <c r="BL213" i="1"/>
  <c r="BP213" i="1"/>
  <c r="BW213" i="1"/>
  <c r="CC213" i="1"/>
  <c r="M214" i="1"/>
  <c r="N214" i="1"/>
  <c r="O214" i="1"/>
  <c r="V214" i="1"/>
  <c r="Y214" i="1"/>
  <c r="AA214" i="1"/>
  <c r="AC214" i="1"/>
  <c r="AE214" i="1"/>
  <c r="AG214" i="1"/>
  <c r="AI214" i="1"/>
  <c r="AK214" i="1"/>
  <c r="AN214" i="1"/>
  <c r="AP214" i="1"/>
  <c r="AS214" i="1"/>
  <c r="BC214" i="1"/>
  <c r="BH214" i="1"/>
  <c r="BL214" i="1"/>
  <c r="BP214" i="1"/>
  <c r="BW214" i="1"/>
  <c r="CC214" i="1"/>
  <c r="M215" i="1"/>
  <c r="N215" i="1"/>
  <c r="O215" i="1"/>
  <c r="V215" i="1"/>
  <c r="Y215" i="1"/>
  <c r="AA215" i="1"/>
  <c r="AC215" i="1"/>
  <c r="AE215" i="1"/>
  <c r="AG215" i="1"/>
  <c r="AI215" i="1"/>
  <c r="AK215" i="1"/>
  <c r="AN215" i="1"/>
  <c r="AP215" i="1"/>
  <c r="AS215" i="1"/>
  <c r="BC215" i="1"/>
  <c r="BH215" i="1"/>
  <c r="BL215" i="1"/>
  <c r="BP215" i="1"/>
  <c r="BW215" i="1"/>
  <c r="CC215" i="1"/>
  <c r="M216" i="1"/>
  <c r="N216" i="1"/>
  <c r="O216" i="1"/>
  <c r="V216" i="1"/>
  <c r="Y216" i="1"/>
  <c r="AA216" i="1"/>
  <c r="AC216" i="1"/>
  <c r="AE216" i="1"/>
  <c r="AG216" i="1"/>
  <c r="AI216" i="1"/>
  <c r="AK216" i="1"/>
  <c r="AN216" i="1"/>
  <c r="AP216" i="1"/>
  <c r="AS216" i="1"/>
  <c r="BC216" i="1"/>
  <c r="BH216" i="1"/>
  <c r="BL216" i="1"/>
  <c r="BP216" i="1"/>
  <c r="BW216" i="1"/>
  <c r="CC216" i="1"/>
  <c r="M217" i="1"/>
  <c r="N217" i="1"/>
  <c r="O217" i="1"/>
  <c r="V217" i="1"/>
  <c r="Y217" i="1"/>
  <c r="AA217" i="1"/>
  <c r="AC217" i="1"/>
  <c r="AE217" i="1"/>
  <c r="AG217" i="1"/>
  <c r="AI217" i="1"/>
  <c r="AK217" i="1"/>
  <c r="AN217" i="1"/>
  <c r="AP217" i="1"/>
  <c r="AS217" i="1"/>
  <c r="BC217" i="1"/>
  <c r="BH217" i="1"/>
  <c r="BL217" i="1"/>
  <c r="BP217" i="1"/>
  <c r="BW217" i="1"/>
  <c r="CC217" i="1"/>
  <c r="AQ218" i="1"/>
  <c r="BP218" i="1"/>
  <c r="BW218" i="1"/>
  <c r="CC218" i="1"/>
  <c r="CA221" i="1"/>
  <c r="CQ221" i="1"/>
  <c r="CT221" i="1"/>
  <c r="AP226" i="1"/>
  <c r="BL226" i="1"/>
  <c r="BS226" i="1"/>
  <c r="BY226" i="1"/>
  <c r="BR228" i="1"/>
  <c r="DG233" i="1"/>
  <c r="DJ232" i="1" s="1"/>
  <c r="DK232" i="1" s="1"/>
  <c r="DK234" i="1" s="1"/>
  <c r="DJ233" i="1"/>
  <c r="DK233" i="1" s="1"/>
  <c r="C237" i="1"/>
  <c r="I237" i="1"/>
  <c r="M237" i="1"/>
  <c r="CT237" i="1" s="1"/>
  <c r="CU237" i="1" s="1"/>
  <c r="O237" i="1"/>
  <c r="Z237" i="1"/>
  <c r="AD237" i="1" s="1"/>
  <c r="AG237" i="1"/>
  <c r="AK237" i="1"/>
  <c r="AP237" i="1"/>
  <c r="BL237" i="1"/>
  <c r="CZ237" i="1" s="1"/>
  <c r="CZ245" i="1" s="1"/>
  <c r="BS237" i="1"/>
  <c r="CB237" i="1"/>
  <c r="CX237" i="1"/>
  <c r="C238" i="1"/>
  <c r="I238" i="1"/>
  <c r="CX238" i="1"/>
  <c r="M238" i="1"/>
  <c r="CT238" i="1"/>
  <c r="CU238" i="1" s="1"/>
  <c r="O238" i="1"/>
  <c r="Z238" i="1"/>
  <c r="AD238" i="1"/>
  <c r="AG238" i="1"/>
  <c r="AK238" i="1"/>
  <c r="AP238" i="1"/>
  <c r="BB238" i="1"/>
  <c r="BL238" i="1"/>
  <c r="BS238" i="1"/>
  <c r="CB238" i="1"/>
  <c r="C239" i="1"/>
  <c r="I239" i="1"/>
  <c r="CX239" i="1"/>
  <c r="M239" i="1"/>
  <c r="CT239" i="1"/>
  <c r="CU239" i="1" s="1"/>
  <c r="O239" i="1"/>
  <c r="Z239" i="1"/>
  <c r="AD239" i="1"/>
  <c r="AG239" i="1"/>
  <c r="CS239" i="1" s="1"/>
  <c r="CP239" i="1" s="1"/>
  <c r="AK239" i="1"/>
  <c r="AP239" i="1"/>
  <c r="BB239" i="1"/>
  <c r="BL239" i="1"/>
  <c r="CZ239" i="1"/>
  <c r="BS239" i="1"/>
  <c r="CB239" i="1"/>
  <c r="C240" i="1"/>
  <c r="I240" i="1"/>
  <c r="CX240" i="1" s="1"/>
  <c r="M240" i="1"/>
  <c r="CT240" i="1" s="1"/>
  <c r="CU240" i="1" s="1"/>
  <c r="O240" i="1"/>
  <c r="Z240" i="1"/>
  <c r="AD240" i="1" s="1"/>
  <c r="AG240" i="1"/>
  <c r="CS240" i="1" s="1"/>
  <c r="CP240" i="1" s="1"/>
  <c r="AK240" i="1"/>
  <c r="AP240" i="1"/>
  <c r="BB240" i="1"/>
  <c r="BL240" i="1"/>
  <c r="BS240" i="1"/>
  <c r="CB240" i="1"/>
  <c r="C241" i="1"/>
  <c r="I241" i="1"/>
  <c r="M241" i="1"/>
  <c r="CT241" i="1"/>
  <c r="CU241" i="1" s="1"/>
  <c r="O241" i="1"/>
  <c r="Z241" i="1"/>
  <c r="AD241" i="1"/>
  <c r="AG241" i="1"/>
  <c r="AK241" i="1"/>
  <c r="CS241" i="1" s="1"/>
  <c r="CP241" i="1" s="1"/>
  <c r="AP241" i="1"/>
  <c r="BB241" i="1"/>
  <c r="BL241" i="1"/>
  <c r="CZ241" i="1"/>
  <c r="BS241" i="1"/>
  <c r="CB241" i="1"/>
  <c r="CV241" i="1"/>
  <c r="DI241" i="1"/>
  <c r="DJ242" i="1" s="1"/>
  <c r="C242" i="1"/>
  <c r="I242" i="1"/>
  <c r="CX242" i="1"/>
  <c r="M242" i="1"/>
  <c r="CT242" i="1"/>
  <c r="CU242" i="1" s="1"/>
  <c r="O242" i="1"/>
  <c r="Z242" i="1"/>
  <c r="AD242" i="1"/>
  <c r="AG242" i="1"/>
  <c r="AK242" i="1"/>
  <c r="AP242" i="1"/>
  <c r="BB242" i="1"/>
  <c r="BL242" i="1"/>
  <c r="CZ242" i="1"/>
  <c r="BS242" i="1"/>
  <c r="CB242" i="1"/>
  <c r="C243" i="1"/>
  <c r="I243" i="1"/>
  <c r="CX243" i="1" s="1"/>
  <c r="M243" i="1"/>
  <c r="CT243" i="1" s="1"/>
  <c r="CU243" i="1" s="1"/>
  <c r="O243" i="1"/>
  <c r="Z243" i="1"/>
  <c r="AD243" i="1" s="1"/>
  <c r="CS243" i="1" s="1"/>
  <c r="CP243" i="1" s="1"/>
  <c r="AG243" i="1"/>
  <c r="AK243" i="1"/>
  <c r="AP243" i="1"/>
  <c r="BB243" i="1"/>
  <c r="BL243" i="1"/>
  <c r="BS243" i="1"/>
  <c r="CB243" i="1"/>
  <c r="I245" i="1"/>
  <c r="AP245" i="1"/>
  <c r="BB245" i="1"/>
  <c r="BS245" i="1"/>
  <c r="CZ247" i="1"/>
  <c r="CZ248" i="1"/>
  <c r="CZ249" i="1"/>
  <c r="D252" i="1"/>
  <c r="BZ257" i="1"/>
  <c r="AB253" i="1"/>
  <c r="DI253" i="1"/>
  <c r="AB254" i="1"/>
  <c r="AL254" i="1"/>
  <c r="BF254" i="1"/>
  <c r="BS254" i="1"/>
  <c r="AB255" i="1"/>
  <c r="AL255" i="1"/>
  <c r="BF256" i="1"/>
  <c r="BZ256" i="1"/>
  <c r="AB257" i="1"/>
  <c r="BF257" i="1"/>
  <c r="CS284" i="1"/>
  <c r="CS285" i="1"/>
  <c r="CS286" i="1" s="1"/>
  <c r="CS308" i="1" s="1"/>
  <c r="CS287" i="1"/>
  <c r="CS288" i="1" s="1"/>
  <c r="CS289" i="1" s="1"/>
  <c r="CS309" i="1" s="1"/>
  <c r="CS290" i="1"/>
  <c r="CS291" i="1" s="1"/>
  <c r="CS292" i="1" s="1"/>
  <c r="CS310" i="1" s="1"/>
  <c r="CR294" i="1"/>
  <c r="CS294" i="1" s="1"/>
  <c r="CR297" i="1"/>
  <c r="CS297" i="1" s="1"/>
  <c r="CS299" i="1"/>
  <c r="CS303" i="1"/>
  <c r="CS304" i="1"/>
  <c r="CS305" i="1"/>
  <c r="CS306" i="1"/>
  <c r="CP308" i="1"/>
  <c r="CP309" i="1"/>
  <c r="CP310" i="1"/>
  <c r="CS321" i="1"/>
  <c r="CS322" i="1"/>
  <c r="BJ221" i="1"/>
  <c r="CS323" i="1"/>
  <c r="CS324" i="1"/>
  <c r="CS325" i="1" s="1"/>
  <c r="CS326" i="1" s="1"/>
  <c r="CT331" i="1"/>
  <c r="CS388" i="1"/>
  <c r="CT336" i="1"/>
  <c r="CT338" i="1"/>
  <c r="CS341" i="1"/>
  <c r="CT342" i="1"/>
  <c r="CS345" i="1"/>
  <c r="CT345" i="1"/>
  <c r="CS346" i="1"/>
  <c r="CT346" i="1"/>
  <c r="CS348" i="1"/>
  <c r="CR351" i="1"/>
  <c r="CS351" i="1" s="1"/>
  <c r="CS359" i="1" s="1"/>
  <c r="CR353" i="1"/>
  <c r="CS353" i="1"/>
  <c r="CT353" i="1"/>
  <c r="CS355" i="1"/>
  <c r="CR357" i="1"/>
  <c r="CS357" i="1"/>
  <c r="CS368" i="1"/>
  <c r="CU368" i="1"/>
  <c r="CU369" i="1"/>
  <c r="CU372" i="1"/>
  <c r="CT382" i="1"/>
  <c r="CT383" i="1"/>
  <c r="CT387" i="1"/>
  <c r="CT388" i="1"/>
  <c r="CO391" i="1"/>
  <c r="CQ391" i="1"/>
  <c r="CP391" i="1" s="1"/>
  <c r="BF253" i="1" s="1"/>
  <c r="CS395" i="1"/>
  <c r="CX395" i="1"/>
  <c r="CS369" i="1"/>
  <c r="CS295" i="1"/>
  <c r="CS311" i="1" s="1"/>
  <c r="CV242" i="1"/>
  <c r="CW242" i="1" s="1"/>
  <c r="CY242" i="1" s="1"/>
  <c r="BB125" i="1"/>
  <c r="BB126" i="1"/>
  <c r="BB127" i="1"/>
  <c r="BS256" i="1"/>
  <c r="BB128" i="1"/>
  <c r="S256" i="1"/>
  <c r="CS347" i="1"/>
  <c r="CT297" i="1"/>
  <c r="CZ243" i="1"/>
  <c r="CQ242" i="1"/>
  <c r="CR242" i="1" s="1"/>
  <c r="CV237" i="1"/>
  <c r="CS373" i="1"/>
  <c r="CS393" i="1"/>
  <c r="CT357" i="1"/>
  <c r="CS298" i="1"/>
  <c r="CS312" i="1" s="1"/>
  <c r="CS296" i="1"/>
  <c r="BZ254" i="1"/>
  <c r="CQ241" i="1"/>
  <c r="CR241" i="1"/>
  <c r="CZ240" i="1"/>
  <c r="CS360" i="1"/>
  <c r="CS358" i="1" s="1"/>
  <c r="CQ237" i="1"/>
  <c r="CR237" i="1" s="1"/>
  <c r="AT64" i="1"/>
  <c r="AT65" i="1" s="1"/>
  <c r="AP44" i="1"/>
  <c r="AG30" i="1"/>
  <c r="AL45" i="1" s="1"/>
  <c r="CT339" i="1"/>
  <c r="CS372" i="1"/>
  <c r="CS382" i="1"/>
  <c r="CS349" i="1"/>
  <c r="CS327" i="1"/>
  <c r="CS328" i="1" s="1"/>
  <c r="CS354" i="1"/>
  <c r="CT294" i="1"/>
  <c r="CQ239" i="1"/>
  <c r="CR239" i="1" s="1"/>
  <c r="BB64" i="1"/>
  <c r="BZ255" i="1"/>
  <c r="BZ253" i="1"/>
  <c r="CV243" i="1"/>
  <c r="CX241" i="1"/>
  <c r="CV240" i="1"/>
  <c r="CW240" i="1"/>
  <c r="CV239" i="1"/>
  <c r="CZ238" i="1"/>
  <c r="CV238" i="1"/>
  <c r="CW238" i="1" s="1"/>
  <c r="CY238" i="1"/>
  <c r="AL253" i="1"/>
  <c r="CT312" i="1"/>
  <c r="AL256" i="1"/>
  <c r="CT335" i="1" s="1"/>
  <c r="CT337" i="1"/>
  <c r="AL257" i="1"/>
  <c r="BR102" i="1"/>
  <c r="S257" i="1"/>
  <c r="W117" i="1"/>
  <c r="CA190" i="1"/>
  <c r="CP119" i="1"/>
  <c r="N119" i="1" s="1"/>
  <c r="CT311" i="1"/>
  <c r="CQ240" i="1"/>
  <c r="CR240" i="1" s="1"/>
  <c r="CQ238" i="1"/>
  <c r="CR238" i="1" s="1"/>
  <c r="AU128" i="1"/>
  <c r="BS257" i="1" s="1"/>
  <c r="CS307" i="1"/>
  <c r="CT313" i="1" s="1"/>
  <c r="CS238" i="1"/>
  <c r="CP238" i="1"/>
  <c r="AA77" i="1"/>
  <c r="AA202" i="1"/>
  <c r="AA75" i="1"/>
  <c r="CS391" i="1"/>
  <c r="AE103" i="1"/>
  <c r="S127" i="1"/>
  <c r="S255" i="1"/>
  <c r="S253" i="1"/>
  <c r="AE202" i="1"/>
  <c r="AM64" i="1"/>
  <c r="CW243" i="1"/>
  <c r="CY243" i="1" s="1"/>
  <c r="CW241" i="1"/>
  <c r="CY241" i="1" s="1"/>
  <c r="CW239" i="1"/>
  <c r="CY239" i="1" s="1"/>
  <c r="CS242" i="1"/>
  <c r="CP242" i="1" s="1"/>
  <c r="CW237" i="1"/>
  <c r="CY237" i="1" s="1"/>
  <c r="I105" i="1"/>
  <c r="CQ219" i="1"/>
  <c r="I219" i="1" s="1"/>
  <c r="CT253" i="1"/>
  <c r="CP392" i="1" s="1"/>
  <c r="CW245" i="1"/>
  <c r="CS329" i="1"/>
  <c r="CS387" i="1"/>
  <c r="AS219" i="1" l="1"/>
  <c r="AK245" i="1" s="1"/>
  <c r="N245" i="1"/>
  <c r="CS313" i="1"/>
  <c r="CY240" i="1"/>
  <c r="CY245" i="1" s="1"/>
  <c r="AT100" i="1"/>
  <c r="BB100" i="1" s="1"/>
  <c r="AT98" i="1"/>
  <c r="AT96" i="1"/>
  <c r="BB96" i="1" s="1"/>
  <c r="AT94" i="1"/>
  <c r="BB94" i="1" s="1"/>
  <c r="AT92" i="1"/>
  <c r="BB92" i="1" s="1"/>
  <c r="AT90" i="1"/>
  <c r="BB90" i="1" s="1"/>
  <c r="AT88" i="1"/>
  <c r="BB88" i="1" s="1"/>
  <c r="AT86" i="1"/>
  <c r="BB86" i="1" s="1"/>
  <c r="AT84" i="1"/>
  <c r="BB84" i="1" s="1"/>
  <c r="AT82" i="1"/>
  <c r="CA192" i="1"/>
  <c r="CS361" i="1"/>
  <c r="CS371" i="1"/>
  <c r="CS383" i="1"/>
  <c r="CS237" i="1"/>
  <c r="BB98" i="1"/>
  <c r="AT101" i="1"/>
  <c r="BB101" i="1" s="1"/>
  <c r="AT99" i="1"/>
  <c r="BB99" i="1" s="1"/>
  <c r="AT97" i="1"/>
  <c r="BB97" i="1" s="1"/>
  <c r="AT95" i="1"/>
  <c r="BB95" i="1" s="1"/>
  <c r="AT93" i="1"/>
  <c r="BB93" i="1" s="1"/>
  <c r="AT91" i="1"/>
  <c r="BB91" i="1" s="1"/>
  <c r="AT89" i="1"/>
  <c r="BB89" i="1" s="1"/>
  <c r="AT87" i="1"/>
  <c r="BB87" i="1" s="1"/>
  <c r="AT85" i="1"/>
  <c r="BB85" i="1" s="1"/>
  <c r="AT81" i="1"/>
  <c r="CQ243" i="1"/>
  <c r="CR243" i="1" s="1"/>
  <c r="BB82" i="1"/>
  <c r="AT78" i="1"/>
  <c r="AT83" i="1"/>
  <c r="BB83" i="1" s="1"/>
  <c r="BB80" i="1"/>
  <c r="AT79" i="1"/>
  <c r="BB79" i="1" s="1"/>
  <c r="AT77" i="1"/>
  <c r="BB77" i="1" s="1"/>
  <c r="AT76" i="1"/>
  <c r="BB76" i="1" s="1"/>
  <c r="AT75" i="1"/>
  <c r="BB75" i="1" s="1"/>
  <c r="AT74" i="1"/>
  <c r="BB74" i="1" s="1"/>
  <c r="BB78" i="1"/>
  <c r="BB81" i="1"/>
  <c r="CS245" i="1" l="1"/>
  <c r="CP237" i="1"/>
  <c r="AT103" i="1"/>
  <c r="AH125" i="1" s="1"/>
  <c r="AH127" i="1" s="1"/>
  <c r="BB103" i="1"/>
  <c r="AU125" i="1" l="1"/>
  <c r="BS253" i="1" s="1"/>
  <c r="AU127" i="1"/>
  <c r="BS255" i="1" s="1"/>
  <c r="BF255" i="1"/>
  <c r="CS256" i="1" l="1"/>
  <c r="CO257" i="1"/>
</calcChain>
</file>

<file path=xl/comments1.xml><?xml version="1.0" encoding="utf-8"?>
<comments xmlns="http://schemas.openxmlformats.org/spreadsheetml/2006/main">
  <authors>
    <author>Administrator</author>
    <author>u08159</author>
    <author>אגייב סבטלנה</author>
  </authors>
  <commentList>
    <comment ref="D36" authorId="0">
      <text>
        <r>
          <rPr>
            <b/>
            <sz val="8"/>
            <color indexed="81"/>
            <rFont val="Tahoma"/>
            <family val="2"/>
          </rPr>
          <t>Administrator:</t>
        </r>
        <r>
          <rPr>
            <sz val="8"/>
            <color indexed="81"/>
            <rFont val="Tahoma"/>
            <family val="2"/>
          </rPr>
          <t xml:space="preserve">
חתימת המשרד המעניק שרותים על טופס ההזמנה. </t>
        </r>
      </text>
    </comment>
    <comment ref="S52" authorId="1">
      <text>
        <r>
          <rPr>
            <sz val="12"/>
            <color indexed="81"/>
            <rFont val="David"/>
            <family val="2"/>
            <charset val="177"/>
          </rPr>
          <t>יש להזין את מספר החשבון הסידורי, על פי סדר הגשת החשבונות</t>
        </r>
        <r>
          <rPr>
            <sz val="10"/>
            <color indexed="81"/>
            <rFont val="Tahoma"/>
            <family val="2"/>
          </rPr>
          <t xml:space="preserve">
</t>
        </r>
      </text>
    </comment>
    <comment ref="W68"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AA75" authorId="2">
      <text>
        <r>
          <rPr>
            <b/>
            <sz val="9"/>
            <color indexed="81"/>
            <rFont val="Tahoma"/>
            <family val="2"/>
          </rPr>
          <t xml:space="preserve">התוספת מעל 5 ק"מ על כל 2 ק"מ </t>
        </r>
      </text>
    </comment>
    <comment ref="AA77" authorId="2">
      <text>
        <r>
          <rPr>
            <sz val="9"/>
            <color indexed="81"/>
            <rFont val="Tahoma"/>
            <family val="2"/>
          </rPr>
          <t xml:space="preserve">תשלום נוסף על כל  2 ק"מ נוספים ושלמים מעבר ל 5 ק"מ . לא ישולם יחסית.
</t>
        </r>
      </text>
    </comment>
    <comment ref="N111" authorId="1">
      <text>
        <r>
          <rPr>
            <b/>
            <sz val="12"/>
            <color indexed="81"/>
            <rFont val="David"/>
            <family val="2"/>
            <charset val="177"/>
          </rPr>
          <t>יש להזין את מדד בסיס החוזה כמופיע בצו התחלת תכנון</t>
        </r>
        <r>
          <rPr>
            <sz val="10"/>
            <color indexed="81"/>
            <rFont val="Tahoma"/>
            <family val="2"/>
          </rPr>
          <t xml:space="preserve">
</t>
        </r>
      </text>
    </comment>
    <comment ref="W111"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N113" authorId="1">
      <text>
        <r>
          <rPr>
            <b/>
            <u/>
            <sz val="12"/>
            <color indexed="81"/>
            <rFont val="David"/>
            <family val="2"/>
            <charset val="177"/>
          </rPr>
          <t xml:space="preserve">מדד בסיס חדש: </t>
        </r>
        <r>
          <rPr>
            <b/>
            <sz val="12"/>
            <color indexed="81"/>
            <rFont val="David"/>
            <family val="2"/>
            <charset val="177"/>
          </rPr>
          <t xml:space="preserve">
1. במקרה ששיעור ההתיקרות המצטבר במהלך 18 חודש, יעלה לכדי 4% ומעלה, יהיה מדד הבסיס החודש בו אחוז ההתיקרות המצטברת הינו 4% ומעלה. 
2. במקרה ששיעור ההתיקרות המצטבר במהלך 18 חודש, לא עלה לכדי 4% - לא זכאי להתיקרות. 
3. במקרה ששיעור ההתיקרות המצטבר במהלך 18 חודש לא עלה לכדי 4%,  יש להזין את ערך המדד שלאחר החודש ה -18</t>
        </r>
      </text>
    </comment>
    <comment ref="W113"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N115" authorId="0">
      <text>
        <r>
          <rPr>
            <sz val="11"/>
            <color indexed="81"/>
            <rFont val="David"/>
            <family val="2"/>
            <charset val="177"/>
          </rPr>
          <t>יש להזין את המדד הידוע, של החודש בו הוגש החשבון לתשלום</t>
        </r>
      </text>
    </comment>
    <comment ref="W115"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S128"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 ref="AH128"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 ref="Y194"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Y228" authorId="1">
      <text>
        <r>
          <rPr>
            <sz val="12"/>
            <color indexed="81"/>
            <rFont val="David"/>
            <family val="2"/>
            <charset val="177"/>
          </rPr>
          <t>יש להזין את מספר הסכם השינויים האחרון שבתוקף.</t>
        </r>
      </text>
    </comment>
    <comment ref="CB231" authorId="1">
      <text>
        <r>
          <rPr>
            <b/>
            <sz val="12"/>
            <color indexed="81"/>
            <rFont val="David"/>
            <family val="2"/>
            <charset val="177"/>
          </rPr>
          <t>תשומת לב: כמות יתרת שעות לניצול מחושבת לפי התעריף הגבוה, ולא לפי תעריף של מעל 180 ש"ע. (לפי עמודה ז ולא לפי עמודה ח)</t>
        </r>
        <r>
          <rPr>
            <sz val="10"/>
            <color indexed="81"/>
            <rFont val="Tahoma"/>
            <family val="2"/>
          </rPr>
          <t xml:space="preserve">
</t>
        </r>
      </text>
    </comment>
    <comment ref="M235" authorId="0">
      <text>
        <r>
          <rPr>
            <b/>
            <u/>
            <sz val="11"/>
            <color indexed="10"/>
            <rFont val="David"/>
            <family val="2"/>
            <charset val="177"/>
          </rPr>
          <t>שדה חובה!</t>
        </r>
        <r>
          <rPr>
            <b/>
            <u/>
            <sz val="11"/>
            <color indexed="81"/>
            <rFont val="David"/>
            <family val="2"/>
            <charset val="177"/>
          </rPr>
          <t xml:space="preserve">
עובד ללא משרד</t>
        </r>
        <r>
          <rPr>
            <b/>
            <sz val="11"/>
            <color indexed="81"/>
            <rFont val="David"/>
            <family val="2"/>
            <charset val="177"/>
          </rPr>
          <t xml:space="preserve">:
הינו מתכנן / יועץ / מפקח / מנהל פרויקט המשתמש לצרכי ביצוע עבודתו במשרד / מתקן </t>
        </r>
        <r>
          <rPr>
            <b/>
            <u/>
            <sz val="11"/>
            <color indexed="81"/>
            <rFont val="David"/>
            <family val="2"/>
            <charset val="177"/>
          </rPr>
          <t xml:space="preserve">הניתנים לו ע"י משהב"ט </t>
        </r>
        <r>
          <rPr>
            <b/>
            <sz val="11"/>
            <color indexed="81"/>
            <rFont val="David"/>
            <family val="2"/>
            <charset val="177"/>
          </rPr>
          <t xml:space="preserve">או צה"ל . בנוסף, הספק מקבל שירותי משרד.
שרותי משרד: הדפסה, צילום, שימוש בטלפון או 
פקסימיליה - כולם או מקצתם).
במקרה זה - רשום </t>
        </r>
        <r>
          <rPr>
            <b/>
            <sz val="14"/>
            <color indexed="10"/>
            <rFont val="David"/>
            <family val="2"/>
            <charset val="177"/>
          </rPr>
          <t>0</t>
        </r>
        <r>
          <rPr>
            <b/>
            <sz val="11"/>
            <color indexed="81"/>
            <rFont val="David"/>
            <family val="2"/>
            <charset val="177"/>
          </rPr>
          <t>.</t>
        </r>
      </text>
    </comment>
    <comment ref="N235" authorId="0">
      <text>
        <r>
          <rPr>
            <b/>
            <u/>
            <sz val="12"/>
            <color indexed="10"/>
            <rFont val="David"/>
            <family val="2"/>
            <charset val="177"/>
          </rPr>
          <t>שדה חובה!</t>
        </r>
        <r>
          <rPr>
            <b/>
            <u/>
            <sz val="12"/>
            <color indexed="81"/>
            <rFont val="David"/>
            <family val="2"/>
            <charset val="177"/>
          </rPr>
          <t xml:space="preserve">
עובד עם משרד</t>
        </r>
        <r>
          <rPr>
            <b/>
            <sz val="12"/>
            <color indexed="81"/>
            <rFont val="David"/>
            <family val="2"/>
            <charset val="177"/>
          </rPr>
          <t xml:space="preserve"> :
 הינו מתכנן / יועץ / מפקח/ מנהל עבודה המשתמש לצרכי ביצוע עבודתו בשירותי משרדו ואלה </t>
        </r>
        <r>
          <rPr>
            <b/>
            <u/>
            <sz val="12"/>
            <color indexed="81"/>
            <rFont val="David"/>
            <family val="2"/>
            <charset val="177"/>
          </rPr>
          <t>אינם</t>
        </r>
        <r>
          <rPr>
            <b/>
            <sz val="12"/>
            <color indexed="81"/>
            <rFont val="David"/>
            <family val="2"/>
            <charset val="177"/>
          </rPr>
          <t xml:space="preserve"> ניתנים לו ע"י משהב"ט או צה"ל.
במקרה זה רשום: </t>
        </r>
        <r>
          <rPr>
            <b/>
            <sz val="14"/>
            <color indexed="10"/>
            <rFont val="David"/>
            <family val="2"/>
            <charset val="177"/>
          </rPr>
          <t>1</t>
        </r>
      </text>
    </comment>
    <comment ref="C236" authorId="1">
      <text>
        <r>
          <rPr>
            <b/>
            <sz val="12"/>
            <color indexed="81"/>
            <rFont val="David"/>
            <family val="2"/>
            <charset val="177"/>
          </rPr>
          <t xml:space="preserve">יש לרשום את שם העובד אשר עבורו מבוקשת תמורה, בחשבון הנוכחי. </t>
        </r>
        <r>
          <rPr>
            <sz val="10"/>
            <color indexed="81"/>
            <rFont val="Tahoma"/>
            <family val="2"/>
          </rPr>
          <t xml:space="preserve">
</t>
        </r>
      </text>
    </comment>
    <comment ref="I236"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36"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36"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D236" authorId="1">
      <text>
        <r>
          <rPr>
            <b/>
            <sz val="10"/>
            <color indexed="81"/>
            <rFont val="Tahoma"/>
            <family val="2"/>
          </rPr>
          <t xml:space="preserve">תעריף ש"ע מעל 180 ש"ע לחודש -  יהיה 85% מערך ש"ע רגילה
</t>
        </r>
        <r>
          <rPr>
            <sz val="10"/>
            <color indexed="81"/>
            <rFont val="Tahoma"/>
            <family val="2"/>
          </rPr>
          <t xml:space="preserve">
</t>
        </r>
      </text>
    </comment>
    <comment ref="AG236"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36"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I237"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37"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37"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G237"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37"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AL253" authorId="1">
      <text>
        <r>
          <rPr>
            <b/>
            <sz val="10"/>
            <color indexed="81"/>
            <rFont val="Tahoma"/>
            <family val="2"/>
          </rPr>
          <t xml:space="preserve">יש להזין את הסכום המצטבר של החשבון הקודם - </t>
        </r>
        <r>
          <rPr>
            <b/>
            <u/>
            <sz val="10"/>
            <color indexed="10"/>
            <rFont val="Tahoma"/>
            <family val="2"/>
          </rPr>
          <t>בגין תשלומי אחוזים</t>
        </r>
        <r>
          <rPr>
            <sz val="10"/>
            <color indexed="81"/>
            <rFont val="Tahoma"/>
            <family val="2"/>
          </rPr>
          <t xml:space="preserve">
</t>
        </r>
      </text>
    </comment>
    <comment ref="AL254"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L255"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L257"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List>
</comments>
</file>

<file path=xl/sharedStrings.xml><?xml version="1.0" encoding="utf-8"?>
<sst xmlns="http://schemas.openxmlformats.org/spreadsheetml/2006/main" count="925" uniqueCount="480">
  <si>
    <t>מדד בסיס החוזה</t>
  </si>
  <si>
    <t>תאריך</t>
  </si>
  <si>
    <t>מדד בסיס חדש</t>
  </si>
  <si>
    <t>R</t>
  </si>
  <si>
    <t>עד</t>
  </si>
  <si>
    <t>התעריף</t>
  </si>
  <si>
    <t>שכ"ט ב- ₪</t>
  </si>
  <si>
    <t>שכר מתכנן מצטבר</t>
  </si>
  <si>
    <t>שכר מתכנן</t>
  </si>
  <si>
    <t>נקבע עפ"י</t>
  </si>
  <si>
    <t>שכר יסוד</t>
  </si>
  <si>
    <t>עפ"י תחשיב</t>
  </si>
  <si>
    <t>% תכנון</t>
  </si>
  <si>
    <t>% פקוח</t>
  </si>
  <si>
    <t>% מצטבר</t>
  </si>
  <si>
    <t>לתשלום</t>
  </si>
  <si>
    <t>פרק</t>
  </si>
  <si>
    <t>סעיף</t>
  </si>
  <si>
    <t>מאושר</t>
  </si>
  <si>
    <t>A</t>
  </si>
  <si>
    <t>B</t>
  </si>
  <si>
    <t>D</t>
  </si>
  <si>
    <t>E</t>
  </si>
  <si>
    <t>התניה לקיום של 97-99</t>
  </si>
  <si>
    <t>1W</t>
  </si>
  <si>
    <t xml:space="preserve"> Qmax = M * K</t>
  </si>
  <si>
    <t xml:space="preserve">התייקרות </t>
  </si>
  <si>
    <t>1M</t>
  </si>
  <si>
    <t xml:space="preserve">מתאריך </t>
  </si>
  <si>
    <t>C</t>
  </si>
  <si>
    <t>ל ת ש ל ו ם</t>
  </si>
  <si>
    <t>לפי מע"מ של:</t>
  </si>
  <si>
    <t>ללא מע"מ</t>
  </si>
  <si>
    <t>כולל מע"מ</t>
  </si>
  <si>
    <t>לשימוש המתכנן</t>
  </si>
  <si>
    <t>לשימוש מעהב"ט</t>
  </si>
  <si>
    <t>שכר</t>
  </si>
  <si>
    <t>החזר</t>
  </si>
  <si>
    <t>הוצאות</t>
  </si>
  <si>
    <t>שם פרטי ומשפחה</t>
  </si>
  <si>
    <t>תפקיד</t>
  </si>
  <si>
    <t>ת.ז. / מס' אישי</t>
  </si>
  <si>
    <t>חותמת וחתימת המאשר</t>
  </si>
  <si>
    <t>חותמת דואר נכנס - הגוף הדורש</t>
  </si>
  <si>
    <t xml:space="preserve">מקדמים </t>
  </si>
  <si>
    <t>שכר המתכנן</t>
  </si>
  <si>
    <t xml:space="preserve">תיאור </t>
  </si>
  <si>
    <t xml:space="preserve">% שירותים חלקיים </t>
  </si>
  <si>
    <t xml:space="preserve">מקדמים אחרים </t>
  </si>
  <si>
    <t>מכסת שכר היסוד</t>
  </si>
  <si>
    <t>ערך מבנה בש"ח מותאם למדד ההזמנה</t>
  </si>
  <si>
    <t>תאור העבודה / מבנה</t>
  </si>
  <si>
    <t>F</t>
  </si>
  <si>
    <t>H</t>
  </si>
  <si>
    <t>I</t>
  </si>
  <si>
    <t>J</t>
  </si>
  <si>
    <t>K</t>
  </si>
  <si>
    <t>L</t>
  </si>
  <si>
    <t>N</t>
  </si>
  <si>
    <t>M=I*L/H</t>
  </si>
  <si>
    <t xml:space="preserve">1M התיקרוית </t>
  </si>
  <si>
    <t>ראה הערה</t>
  </si>
  <si>
    <t>חריגה</t>
  </si>
  <si>
    <t>יש שורה בה סך % שירותים חלקיים חורג מהמכסה קיימת</t>
  </si>
  <si>
    <t xml:space="preserve">אישור רמ"ד / קפ"ט </t>
  </si>
  <si>
    <t>סכום כולל ששולם</t>
  </si>
  <si>
    <t xml:space="preserve"> בחשבוניות קודמות</t>
  </si>
  <si>
    <r>
      <t xml:space="preserve">סה"כ שכר בחוזה </t>
    </r>
    <r>
      <rPr>
        <b/>
        <sz val="12"/>
        <rFont val="David"/>
        <family val="2"/>
        <charset val="177"/>
      </rPr>
      <t>(ב-% לפי תחשיב ו/או הסכם שינויים בתוקף)</t>
    </r>
  </si>
  <si>
    <t>קידומת</t>
  </si>
  <si>
    <t>משהב"ט</t>
  </si>
  <si>
    <t>מ. אתר</t>
  </si>
  <si>
    <t>ראשוני</t>
  </si>
  <si>
    <t>סופי</t>
  </si>
  <si>
    <t>מפורט</t>
  </si>
  <si>
    <t xml:space="preserve">סה"כ </t>
  </si>
  <si>
    <t>G1</t>
  </si>
  <si>
    <t>G2</t>
  </si>
  <si>
    <t>H1</t>
  </si>
  <si>
    <t>H2</t>
  </si>
  <si>
    <t>H3</t>
  </si>
  <si>
    <t>H4</t>
  </si>
  <si>
    <t xml:space="preserve">סך מצטבר </t>
  </si>
  <si>
    <t>כולל חשבון זה</t>
  </si>
  <si>
    <t xml:space="preserve">שירותים חלקיים </t>
  </si>
  <si>
    <t>אישור ר' ענף / מנהל מחוז</t>
  </si>
  <si>
    <t>פ"ע</t>
  </si>
  <si>
    <t>מספר טלפון של הפרויקטור</t>
  </si>
  <si>
    <t xml:space="preserve">חשבון חלקי לפיקוח עליון </t>
  </si>
  <si>
    <t>חשבונות קודמים</t>
  </si>
  <si>
    <t>חשבון מצטבר</t>
  </si>
  <si>
    <t>החשבון ערוך</t>
  </si>
  <si>
    <t>חתימה וחותמת המתכנן</t>
  </si>
  <si>
    <t>שם המשרד</t>
  </si>
  <si>
    <t xml:space="preserve">הערה: </t>
  </si>
  <si>
    <t>חשבון ראשון לחוזה לפי % או שעות</t>
  </si>
  <si>
    <t>חשבון סופי לתכנון (לאחר יציאת מכרז)</t>
  </si>
  <si>
    <t>סוג החשבון</t>
  </si>
  <si>
    <t>יש להזין סוג החשבון</t>
  </si>
  <si>
    <t>% שכר לתשלום</t>
  </si>
  <si>
    <t>K=</t>
  </si>
  <si>
    <t>444/</t>
  </si>
  <si>
    <t>חשבון חלקי=0, סופי 1</t>
  </si>
  <si>
    <t xml:space="preserve">ה. נתוני חוזה  ( מעודכנים עפ"י הסכם שינויים מס' </t>
  </si>
  <si>
    <t xml:space="preserve">סכום מקסימום לתשלום: </t>
  </si>
  <si>
    <t>פרטי מספר חוזה עם הקבלן</t>
  </si>
  <si>
    <t xml:space="preserve">האם מדובר בחשבון סופי? </t>
  </si>
  <si>
    <t xml:space="preserve">מקדמי שירותים </t>
  </si>
  <si>
    <t xml:space="preserve">לא לגעת </t>
  </si>
  <si>
    <t>האם זה חשבון חלקי מס' 1?  1=לא</t>
  </si>
  <si>
    <t>אם לא, האם צויין ששולם כבר מעל 4.99 ₪? לא=1</t>
  </si>
  <si>
    <t xml:space="preserve">האם מלאו את הסכומים ששולמו? עד כה שולם: </t>
  </si>
  <si>
    <t>בודק האם שני התנאים קיימים ויש צורך לכתוב הערה = 1</t>
  </si>
  <si>
    <t xml:space="preserve">אם לא, לכתוב העברה: </t>
  </si>
  <si>
    <t>מספר 1</t>
  </si>
  <si>
    <t>מספר 2</t>
  </si>
  <si>
    <t>כמות התווים בשדה (מספר או בוצע בדרך אחרת)</t>
  </si>
  <si>
    <t xml:space="preserve">האם צריך להיות רשום מספר חוזה ולא רשום? </t>
  </si>
  <si>
    <t>יש לציין בחשבון הסופי את מספר החוזה עם הקבלן</t>
  </si>
  <si>
    <t>האם הוזן חריגה מהסכום המקסימלי? כן=1</t>
  </si>
  <si>
    <t>האחוז המקסימלי לתשלום: 95% חלקי, סופי</t>
  </si>
  <si>
    <t>הסכום המקסימלי המאושר לתשלום</t>
  </si>
  <si>
    <t xml:space="preserve">הסכום המבוקש לתשלום </t>
  </si>
  <si>
    <t xml:space="preserve">הקידומת של החשבון </t>
  </si>
  <si>
    <t>האם מדובר בחשבון סופי? סופי = TRUE</t>
  </si>
  <si>
    <t>פרטי הזמנה</t>
  </si>
  <si>
    <t xml:space="preserve">כמות התווים בשם הגוף מזמין העבודה: </t>
  </si>
  <si>
    <t>כמות התווים של שם הפרויקטור</t>
  </si>
  <si>
    <t>כמות התווים של מספר הטלפון של הפרויקטור</t>
  </si>
  <si>
    <t xml:space="preserve">שם הפרויקטור: </t>
  </si>
  <si>
    <t xml:space="preserve">שם הגוף הדורש: </t>
  </si>
  <si>
    <t>המרת סימן של סופי TRUE ל 0</t>
  </si>
  <si>
    <t>אם מדובר על חשבון חלקי וסכום מעל 95%?</t>
  </si>
  <si>
    <t xml:space="preserve">האם הסכום הנדרש גדול מהמאושר? </t>
  </si>
  <si>
    <t>הסכום המצטבר לתשלום בחשבון חלקי לא יהיה מעל 95%. יש להקטין % לתשלום.</t>
  </si>
  <si>
    <t xml:space="preserve">בחשבון חלקי - אם הסכום גדול- ירשום הערה: </t>
  </si>
  <si>
    <t xml:space="preserve">תשלום בחשבון חלקי מעל 95%? </t>
  </si>
  <si>
    <t xml:space="preserve">במקרה שיש שורה כזו - ירשום הודעה זו: </t>
  </si>
  <si>
    <t>האם יש שורה בה סך % חורג מהסך המוקצה?=1</t>
  </si>
  <si>
    <t xml:space="preserve">ההערה: </t>
  </si>
  <si>
    <t>אם מספר חוזה עם הקבלן חסר</t>
  </si>
  <si>
    <t xml:space="preserve"> בחשבון לא ראשון - וחסר כמה שולם עד עכשיו</t>
  </si>
  <si>
    <t>יש למלא את הסכום המצטבר ששולם בחשבונות קודמים</t>
  </si>
  <si>
    <t xml:space="preserve">הערות בצד שמאל: </t>
  </si>
  <si>
    <t xml:space="preserve">יש למלא ב"פרטי ההזמנה" את שם הגוף מזמין העבודה. </t>
  </si>
  <si>
    <t>יש למלא ב"פרטי ההזמנה" את שם הפרויקטור</t>
  </si>
  <si>
    <t>פירוט:</t>
  </si>
  <si>
    <t>הערות רק לאחר תחילת מילוי מס' חוזה: או שם המשרד</t>
  </si>
  <si>
    <t>ללא הערות</t>
  </si>
  <si>
    <t>O=M-N</t>
  </si>
  <si>
    <t>יש למלא ב"פרטי ההזמנה" את מס' הטלפון של הפרויקטור</t>
  </si>
  <si>
    <t>פרטי המשרד</t>
  </si>
  <si>
    <t>א. פרטי המשרד</t>
  </si>
  <si>
    <t>ב. פרטי ההזמנה</t>
  </si>
  <si>
    <t xml:space="preserve">מספר הזמנה: </t>
  </si>
  <si>
    <t xml:space="preserve">ג. פרטי החשבון </t>
  </si>
  <si>
    <t xml:space="preserve">מדד החשבון </t>
  </si>
  <si>
    <t xml:space="preserve">תאריך </t>
  </si>
  <si>
    <t>סה"כ חודשים</t>
  </si>
  <si>
    <t xml:space="preserve">נתוני החוזה מעודכנים ע"פ הסכם שינויים מס' </t>
  </si>
  <si>
    <t xml:space="preserve">מתאריך: </t>
  </si>
  <si>
    <t>שם המשרד:</t>
  </si>
  <si>
    <t xml:space="preserve">למילוי ע"י הספק </t>
  </si>
  <si>
    <t>סלולרי של איש הקשר:</t>
  </si>
  <si>
    <t>דוא"ל:</t>
  </si>
  <si>
    <t xml:space="preserve">ד. נתוני החוזה: </t>
  </si>
  <si>
    <t>ו. נתונים לתשלום עבור שרותים הנדסיים שבוצעו מ-</t>
  </si>
  <si>
    <t>עד תאריך:</t>
  </si>
  <si>
    <t>מספר ספק</t>
  </si>
  <si>
    <t>שם איש הקשר</t>
  </si>
  <si>
    <t>מספר ההזמנה</t>
  </si>
  <si>
    <t xml:space="preserve">מספר עבודה של הקבלן הביצוע: </t>
  </si>
  <si>
    <t xml:space="preserve">ג. פרטי החשבון: </t>
  </si>
  <si>
    <t xml:space="preserve">חשבון מס' : </t>
  </si>
  <si>
    <t xml:space="preserve">ד. התיקרות </t>
  </si>
  <si>
    <t xml:space="preserve">חודשים </t>
  </si>
  <si>
    <t xml:space="preserve">אחוז התיקרות מחושב: </t>
  </si>
  <si>
    <t xml:space="preserve">תיאור סוג החשבון: </t>
  </si>
  <si>
    <t xml:space="preserve">מקדם: </t>
  </si>
  <si>
    <r>
      <t xml:space="preserve">ח-ן </t>
    </r>
    <r>
      <rPr>
        <b/>
        <u/>
        <sz val="12"/>
        <rFont val="David"/>
        <family val="2"/>
        <charset val="177"/>
      </rPr>
      <t xml:space="preserve">סופי </t>
    </r>
    <r>
      <rPr>
        <sz val="12"/>
        <rFont val="David"/>
        <family val="2"/>
        <charset val="177"/>
      </rPr>
      <t>להזמנה, לסגירה, סופי לפיקוח עליון, לפי ח-ן סופי של הקבלן</t>
    </r>
  </si>
  <si>
    <t>.1</t>
  </si>
  <si>
    <r>
      <t>סלולרי -</t>
    </r>
    <r>
      <rPr>
        <sz val="11"/>
        <rFont val="David"/>
        <family val="2"/>
        <charset val="177"/>
      </rPr>
      <t>פרויקטור</t>
    </r>
  </si>
  <si>
    <t>תוקף החוזה: מ:</t>
  </si>
  <si>
    <t xml:space="preserve">דוא"ל </t>
  </si>
  <si>
    <t>סלולרי איש קשר</t>
  </si>
  <si>
    <t>מספר פקסימיליה:</t>
  </si>
  <si>
    <t xml:space="preserve">הערות למילוי - פרטי ההזמנה: </t>
  </si>
  <si>
    <t xml:space="preserve">מועד התחלה וסיום </t>
  </si>
  <si>
    <t xml:space="preserve">רישום מועד התחלה </t>
  </si>
  <si>
    <t xml:space="preserve">רישום מועד סיום </t>
  </si>
  <si>
    <t>האם שדה "שם גוף הדורש" חסר? כן =1</t>
  </si>
  <si>
    <t>האם שדה שם הפרויקטור חסר?  כן = 1</t>
  </si>
  <si>
    <t>האם מספר הטלפון של הפרויקטור חסר? כן=1</t>
  </si>
  <si>
    <t>האם תוקף התחלה של החוזה חסר? כן =1</t>
  </si>
  <si>
    <t>האם תוקף סיום החוזה חסר? כן = 1</t>
  </si>
  <si>
    <t>סיכום. אם הכל 0 משמע כל השדות מלאים</t>
  </si>
  <si>
    <t>שדה חובה</t>
  </si>
  <si>
    <t xml:space="preserve">הערות למילוי - פרטי החשבון: </t>
  </si>
  <si>
    <t>האם כמות התווים קטנה מ 10 תווים? כן=1</t>
  </si>
  <si>
    <t>האם יש לפחות מספר חוזה אחד עם הקבלן = 1</t>
  </si>
  <si>
    <t>הכנת הודעה רק לאחר שהוזן מספר חשבונית עסקה</t>
  </si>
  <si>
    <t>כמות התווים של חשבונית עסקה</t>
  </si>
  <si>
    <t>אם התחיל ההזנה של איזור ג' - ניתן להעיר</t>
  </si>
  <si>
    <t xml:space="preserve">חשבון מתאריך של : </t>
  </si>
  <si>
    <t xml:space="preserve">עד תאריך של: </t>
  </si>
  <si>
    <t>האם יש תאריך סיום? יש = 1</t>
  </si>
  <si>
    <t>תאריכי תקופת ביצוע:</t>
  </si>
  <si>
    <t>מכאן - (איזור ג' - פרטי החשבון, איזור ה' - נתונים לתשלום) למילוי בכל חשבון</t>
  </si>
  <si>
    <t xml:space="preserve">אין הערות על מילוי  "פרטי ההזמנה". </t>
  </si>
  <si>
    <t>לא זכאי להתיקרות</t>
  </si>
  <si>
    <t>יש לשלוח החשבון להדפסה.</t>
  </si>
  <si>
    <t xml:space="preserve">עד כאן מילוי הפרטים לחשבון. יש לשלוח להדפסה. </t>
  </si>
  <si>
    <r>
      <t xml:space="preserve">סה"כ כולל </t>
    </r>
    <r>
      <rPr>
        <sz val="9"/>
        <rFont val="David"/>
        <family val="2"/>
        <charset val="177"/>
      </rPr>
      <t>(ללא התיקרויות)</t>
    </r>
  </si>
  <si>
    <t xml:space="preserve">לצורך הגשת חשבון - יש למלא הפרטים הבאים: </t>
  </si>
  <si>
    <t>האם מילאו את תיאור סוג החשבון. לא=0</t>
  </si>
  <si>
    <t xml:space="preserve">אם לא מלאו - יש לכתוב: </t>
  </si>
  <si>
    <t>יש למלא ב"ג. פרטי החשבון" את "תאור סוג החשבון"</t>
  </si>
  <si>
    <t xml:space="preserve">ריכוז הערות במקום אחד: </t>
  </si>
  <si>
    <t>בשלב ב' - פרטי ההזמנה</t>
  </si>
  <si>
    <t xml:space="preserve">בשלב ג' - פרטי החשבון </t>
  </si>
  <si>
    <t xml:space="preserve">שלב ה' - נתונים לתשלום </t>
  </si>
  <si>
    <t>אין הערות למילוי "פרטי החשבון".</t>
  </si>
  <si>
    <t xml:space="preserve">לבדוק אם "לא שווה ל ב', ג', או ריק: </t>
  </si>
  <si>
    <t xml:space="preserve">מספר חשבונית עסקה להתיקרויות: </t>
  </si>
  <si>
    <t xml:space="preserve">טופס החשבון ייראה כך: </t>
  </si>
  <si>
    <t>חשבון חלקי/סופי מס': [סידורי]</t>
  </si>
  <si>
    <t>1.</t>
  </si>
  <si>
    <t>2.</t>
  </si>
  <si>
    <t>3.</t>
  </si>
  <si>
    <t>4.</t>
  </si>
  <si>
    <t>5.</t>
  </si>
  <si>
    <t>6.</t>
  </si>
  <si>
    <t>---</t>
  </si>
  <si>
    <t>יש להזין מדד בסיס חדש</t>
  </si>
  <si>
    <t>הוזן מדד בסיס חדש</t>
  </si>
  <si>
    <t>בדיקה אם רשמו נתוני מינימום</t>
  </si>
  <si>
    <t>בדיקה שיש נתוני בסיס חדשים</t>
  </si>
  <si>
    <t xml:space="preserve">מדד בסיס חוזה </t>
  </si>
  <si>
    <t xml:space="preserve"> % התיקרות </t>
  </si>
  <si>
    <t>למלא תאריך לפי פורמט</t>
  </si>
  <si>
    <t>האם יש תאריך התחלה תקין? יש =1</t>
  </si>
  <si>
    <t xml:space="preserve">סיכום בגין מילוי תאריך סופי </t>
  </si>
  <si>
    <t xml:space="preserve">יש לוודא שתאריך סיום יהיה לאחר תאריך התחלה. </t>
  </si>
  <si>
    <t>יש למלא ב "פרטי ההזמנה" את מועד תחילת ההזמנה</t>
  </si>
  <si>
    <t xml:space="preserve">יש מלא ב"פרטי ההזמנה" את מועד סיום החוזה. </t>
  </si>
  <si>
    <t>יש למלא את התאריך לפי פורמט 1/8/2009</t>
  </si>
  <si>
    <t>יש למלא את התאריך לפי פורמט: 1/8/2009</t>
  </si>
  <si>
    <t>יש למלא ב"פרטי החשבון" את "שירותים שבוצעו - עד תאריך:"</t>
  </si>
  <si>
    <t>יש למלא ב"פרטי החשבון" את "שירותים שבוצעו מתאריך:"</t>
  </si>
  <si>
    <t>האם תאריך סיום תוקף החוזה בסדר? כן=0</t>
  </si>
  <si>
    <t>האם תאריך התחלת תוקף החוזה בסדר? כן =0</t>
  </si>
  <si>
    <t xml:space="preserve">יש לוודא שתאריך הסיום יהיה לאחר תאריך התחלה. </t>
  </si>
  <si>
    <t>)</t>
  </si>
  <si>
    <r>
      <t xml:space="preserve">עד כאן - (איזור א - "פרטי הספק" ואיזור ב' - "פרטי הזמנה") - למילוי בחשבון </t>
    </r>
    <r>
      <rPr>
        <b/>
        <u/>
        <sz val="11"/>
        <color indexed="13"/>
        <rFont val="Arial"/>
        <family val="2"/>
      </rPr>
      <t xml:space="preserve">הראשון* בלבד </t>
    </r>
    <r>
      <rPr>
        <b/>
        <sz val="11"/>
        <color indexed="13"/>
        <rFont val="Arial"/>
        <family val="2"/>
      </rPr>
      <t xml:space="preserve">בכל חוזה. </t>
    </r>
  </si>
  <si>
    <t>* ובמקרה של הארכת תוקף ההזמנה</t>
  </si>
  <si>
    <t xml:space="preserve">אם התחילו למלא =1- אז זה סימן שאפשר להעיר: </t>
  </si>
  <si>
    <t>האם מלאו את מספר החוזה? אם כן  - גדול מ 1</t>
  </si>
  <si>
    <t>האם מלאו את שם המשרד? אם כן - גדול מ1</t>
  </si>
  <si>
    <t xml:space="preserve"> האם מלאו את שם העבודה אם כן - גדול מ 1</t>
  </si>
  <si>
    <t xml:space="preserve"> האם מלאו את מקום העבודה אם כן גדול מ 1</t>
  </si>
  <si>
    <t>יש להזין תאריך מתאים</t>
  </si>
  <si>
    <t xml:space="preserve">נתוני חוזה  ( מעודכנים עפ"י הסכם שינויים מס' </t>
  </si>
  <si>
    <t xml:space="preserve">( </t>
  </si>
  <si>
    <t>נתוני חשבון עבור שרותים הנדסיים שבוצעו מ-</t>
  </si>
  <si>
    <t>שם העובד</t>
  </si>
  <si>
    <t xml:space="preserve">סה"כ תקציב </t>
  </si>
  <si>
    <t>אופן</t>
  </si>
  <si>
    <t>סיווג</t>
  </si>
  <si>
    <t>מחיר ש"ע בתוקף</t>
  </si>
  <si>
    <t xml:space="preserve">שעות עבודה שהושקעו </t>
  </si>
  <si>
    <t>סה"כ תשלומים</t>
  </si>
  <si>
    <t>סה"כ תשלום מצטבר ששולם עד כה, לרבות הח"ן הנוכחי ללא מע"מ</t>
  </si>
  <si>
    <t>סה"כ יתרת תקציב לניצול במסגרת ההזמנה לפי תעריף ש"ע נוכחי</t>
  </si>
  <si>
    <t>סה"כ יתרת ש"ע לניצול במסגרת ההזמנה לפי תעריף נוכחי</t>
  </si>
  <si>
    <t xml:space="preserve">עצירת תשלום במקרה שלא הוזנו חשבוניות קודמות (בתנאי שזה לא חשבון אחרון). </t>
  </si>
  <si>
    <t>העסקת</t>
  </si>
  <si>
    <t>העובד</t>
  </si>
  <si>
    <t>במועד הגשת החשבון</t>
  </si>
  <si>
    <t xml:space="preserve">מצטברים ששולמו </t>
  </si>
  <si>
    <t xml:space="preserve">זיהוי לסופי: </t>
  </si>
  <si>
    <t>(אם 1=סופי, 0 חלקי)</t>
  </si>
  <si>
    <t>בודק האם מדובר בחשבון לא ראשון. אם זה חשבון לא ראשון = TRUE</t>
  </si>
  <si>
    <t xml:space="preserve">במסגרת </t>
  </si>
  <si>
    <t xml:space="preserve">עד </t>
  </si>
  <si>
    <t xml:space="preserve">מעל </t>
  </si>
  <si>
    <t xml:space="preserve"> כמות</t>
  </si>
  <si>
    <t>כמות ש"ע</t>
  </si>
  <si>
    <t>עד החשבון הקודם</t>
  </si>
  <si>
    <t>הזזנה לא נכונה =1</t>
  </si>
  <si>
    <t>הזנת תא של A 5</t>
  </si>
  <si>
    <t>התיקרות</t>
  </si>
  <si>
    <t>בודק האם הסכום ששולם בחשבונויות קודמות שונה מ0. אם שווה 0 =TRUE</t>
  </si>
  <si>
    <t>הזמנה בתוקף</t>
  </si>
  <si>
    <t>180 ש"ע</t>
  </si>
  <si>
    <t>ל-180 ש"ע</t>
  </si>
  <si>
    <t>ש"ע עד</t>
  </si>
  <si>
    <t>מעל</t>
  </si>
  <si>
    <t>בגין ש"ע בלבד</t>
  </si>
  <si>
    <t>בודק אם יש בכלל כסף</t>
  </si>
  <si>
    <t>אם שניהם TRUE אז לכתוב 1. שזה סימן לעצירת החשבון</t>
  </si>
  <si>
    <t>שורה</t>
  </si>
  <si>
    <t xml:space="preserve">ל-180 </t>
  </si>
  <si>
    <t xml:space="preserve">ללא מע"מ </t>
  </si>
  <si>
    <t xml:space="preserve">בודק אם יש </t>
  </si>
  <si>
    <t xml:space="preserve">הזנה לא </t>
  </si>
  <si>
    <t>אם לא הוזן</t>
  </si>
  <si>
    <t>יש להזין את הסכום המצטבר ששולם עד כה [ללא מע"מ] במקומות המתאימים (בעמודה יג)</t>
  </si>
  <si>
    <t>א</t>
  </si>
  <si>
    <t xml:space="preserve">ב </t>
  </si>
  <si>
    <t>ג</t>
  </si>
  <si>
    <t>ד</t>
  </si>
  <si>
    <t>ה</t>
  </si>
  <si>
    <t>ו</t>
  </si>
  <si>
    <t>ז</t>
  </si>
  <si>
    <t>ח</t>
  </si>
  <si>
    <t>ט</t>
  </si>
  <si>
    <t>י</t>
  </si>
  <si>
    <t>יא</t>
  </si>
  <si>
    <t>יב</t>
  </si>
  <si>
    <t>יג</t>
  </si>
  <si>
    <t>יד</t>
  </si>
  <si>
    <t>טו</t>
  </si>
  <si>
    <t>טז</t>
  </si>
  <si>
    <t>הוזן 1 או 0</t>
  </si>
  <si>
    <t>נכןנה</t>
  </si>
  <si>
    <t>כלום</t>
  </si>
  <si>
    <t>התנייה לקיום של 91-96</t>
  </si>
  <si>
    <t xml:space="preserve"> </t>
  </si>
  <si>
    <t xml:space="preserve">סה"כ הזמנה: </t>
  </si>
  <si>
    <t>2W</t>
  </si>
  <si>
    <t xml:space="preserve">יתרת תקציב: </t>
  </si>
  <si>
    <t>חשבון ביניים לפי % וש"ע (לפני מכרז)</t>
  </si>
  <si>
    <t xml:space="preserve"> לפי קבלות / אחר</t>
  </si>
  <si>
    <t>לפי ש"ע</t>
  </si>
  <si>
    <t>לפי קבלות / אחר</t>
  </si>
  <si>
    <t>חשבון לפי ש"ע בלבד</t>
  </si>
  <si>
    <t>ן. חישוב הִתְיָקְרוּת</t>
  </si>
  <si>
    <t>ז. תשלום לפי ש"ע</t>
  </si>
  <si>
    <t>חשבון לא מס' 1 אך לא מולא כמה שולם בעבר = 1</t>
  </si>
  <si>
    <t>מספר השורה</t>
  </si>
  <si>
    <t>הודעת %</t>
  </si>
  <si>
    <t>הודעת ש"ע</t>
  </si>
  <si>
    <t>צריך להיות מספר חוזה עם הקבלן ולא רשום =1</t>
  </si>
  <si>
    <t>חריגה בסכום התשלום בחשבון החלקי = 1</t>
  </si>
  <si>
    <t>כמות השורות בהן יש חריגה באחוזים החלקיים. אין חריגה =0</t>
  </si>
  <si>
    <t xml:space="preserve">להתחיל למלא את ההערה רק אם הנ"ל לא שווה 1. </t>
  </si>
  <si>
    <t xml:space="preserve">עד כאן מילוי פרטי ההזמנה והחשבון. </t>
  </si>
  <si>
    <t>הערה מסכמת ל%: האם יש הערות למילוי - תירשם ההערה. ולא ---</t>
  </si>
  <si>
    <t xml:space="preserve">הערה מסכמת ל % + ש"ע </t>
  </si>
  <si>
    <t xml:space="preserve">הערה מסכמת לש"ע שמופיע בעת המילוי: </t>
  </si>
  <si>
    <t>סה"כ יתרת ש"ע* לניצול במסגרת ההזמנה לפי תעריף נוכחי</t>
  </si>
  <si>
    <t>סה"כ יתרת תקציב* לניצול במסגרת ההזמנה לפי תעריף ש"ע נוכחי</t>
  </si>
  <si>
    <t>* במקרה של שינוי במע"מ - יתכן שיתרת התקציב וש"ע לניצול (עמ' יד וטו) אינם מדוייקים</t>
  </si>
  <si>
    <t>מספר 
ע.מ.</t>
  </si>
  <si>
    <t xml:space="preserve">מספר עוסק מורשה: </t>
  </si>
  <si>
    <t>7.</t>
  </si>
  <si>
    <t>פקס</t>
  </si>
  <si>
    <t>אישור מדור התקשרויות</t>
  </si>
  <si>
    <t>1.1.10</t>
  </si>
  <si>
    <t>החזר הוצאות</t>
  </si>
  <si>
    <t>001</t>
  </si>
  <si>
    <t>002</t>
  </si>
  <si>
    <t xml:space="preserve">חותמת תאריך קליטת חשבון </t>
  </si>
  <si>
    <t>בחטיבת מתכננים ויועצים</t>
  </si>
  <si>
    <t>חותמת דואר נכנס - ר' מע' חשבונות בינוי</t>
  </si>
  <si>
    <t>בפועל בחשבון זה</t>
  </si>
  <si>
    <t>לש"ע שאושר</t>
  </si>
  <si>
    <t>שכר לתשלום 
בחשבון זה</t>
  </si>
  <si>
    <t>טופס 23.020 חשבון לפי % + ש"ע</t>
  </si>
  <si>
    <t xml:space="preserve"> מספר חשבונית עסקה מצורפת לחשבון: </t>
  </si>
  <si>
    <t>K = אחוז תשלום מקס'</t>
  </si>
  <si>
    <t>שירותים שבוצעו עד כה</t>
  </si>
  <si>
    <r>
      <rPr>
        <sz val="11"/>
        <rFont val="David"/>
        <family val="2"/>
        <charset val="177"/>
      </rPr>
      <t>1</t>
    </r>
    <r>
      <rPr>
        <b/>
        <sz val="11"/>
        <rFont val="David"/>
        <family val="2"/>
        <charset val="177"/>
      </rPr>
      <t>W</t>
    </r>
    <r>
      <rPr>
        <b/>
        <sz val="13"/>
        <rFont val="David"/>
        <family val="2"/>
        <charset val="177"/>
      </rPr>
      <t xml:space="preserve"> - שכר לפי %</t>
    </r>
  </si>
  <si>
    <r>
      <rPr>
        <b/>
        <sz val="11"/>
        <rFont val="David"/>
        <family val="2"/>
        <charset val="177"/>
      </rPr>
      <t>1M</t>
    </r>
    <r>
      <rPr>
        <b/>
        <sz val="13"/>
        <rFont val="David"/>
        <family val="2"/>
        <charset val="177"/>
      </rPr>
      <t xml:space="preserve"> התיקרוית </t>
    </r>
  </si>
  <si>
    <t>אישור נציג אגף ההנדסה והבינוי</t>
  </si>
  <si>
    <t>איש קשר מטעם המשרד:</t>
  </si>
  <si>
    <t>0000/000</t>
  </si>
  <si>
    <t>מועד תחילת החוזה:</t>
  </si>
  <si>
    <t>מועד סיום החוזה:</t>
  </si>
  <si>
    <t>קוד זיהוי מזמין העבודה:</t>
  </si>
  <si>
    <t>מועד אישור ההזמנה ע"י הספק</t>
  </si>
  <si>
    <r>
      <rPr>
        <b/>
        <sz val="10"/>
        <rFont val="David"/>
        <family val="2"/>
        <charset val="177"/>
      </rPr>
      <t xml:space="preserve">מספר הזמנה ישן </t>
    </r>
    <r>
      <rPr>
        <sz val="8"/>
        <color indexed="10"/>
        <rFont val="David"/>
        <family val="2"/>
        <charset val="177"/>
      </rPr>
      <t>(במקה שמדובר על עב' המשך)</t>
    </r>
  </si>
  <si>
    <r>
      <t xml:space="preserve">מס' החלטה  </t>
    </r>
    <r>
      <rPr>
        <sz val="13"/>
        <color indexed="10"/>
        <rFont val="David"/>
        <family val="2"/>
        <charset val="177"/>
      </rPr>
      <t>(עפ"י הזמנה)</t>
    </r>
  </si>
  <si>
    <t>אגף ההנדסה והבינוי / החידה להתקשרויות עם מתכננים</t>
  </si>
  <si>
    <t>בעת מילוי הטופס יש לרשום מידע בלתי מסווג בלבד</t>
  </si>
  <si>
    <t>יחידה</t>
  </si>
  <si>
    <t>סעיפי
 מכרז</t>
  </si>
  <si>
    <t>סוג המדידה</t>
  </si>
  <si>
    <t>הערות</t>
  </si>
  <si>
    <t>קומפ'</t>
  </si>
  <si>
    <t>דונם</t>
  </si>
  <si>
    <t>ק"מ רץ</t>
  </si>
  <si>
    <t>יום עבודה</t>
  </si>
  <si>
    <t xml:space="preserve">1 - צפון </t>
  </si>
  <si>
    <t xml:space="preserve">2 - מרכז </t>
  </si>
  <si>
    <t>3 - איו"ש</t>
  </si>
  <si>
    <t>4 - דרום</t>
  </si>
  <si>
    <t xml:space="preserve">5 - אילת </t>
  </si>
  <si>
    <t>−</t>
  </si>
  <si>
    <t>מקדם</t>
  </si>
  <si>
    <t>מקדם עבור המרחב</t>
  </si>
  <si>
    <t>מחיר לפני הנחת מקדם</t>
  </si>
  <si>
    <t>מחיר לאחר הנחת מקדם</t>
  </si>
  <si>
    <t>כמות בהזמנה</t>
  </si>
  <si>
    <t>יחידות</t>
  </si>
  <si>
    <t>% אחוזים</t>
  </si>
  <si>
    <t>סה"כ</t>
  </si>
  <si>
    <t xml:space="preserve">מועד למתן השירותים שבוצעו לחשבון הנוכחי: </t>
  </si>
  <si>
    <t>יתרת ההזמנה</t>
  </si>
  <si>
    <t>סה"כ סכום ההזמנה</t>
  </si>
  <si>
    <t xml:space="preserve">לתשלום בחשבון נוכחי </t>
  </si>
  <si>
    <t xml:space="preserve"> שכר מודד</t>
  </si>
  <si>
    <t>סה"כ כולל (ללא התיקרות)</t>
  </si>
  <si>
    <t xml:space="preserve">2. </t>
  </si>
  <si>
    <t xml:space="preserve">3. </t>
  </si>
  <si>
    <t xml:space="preserve">4. </t>
  </si>
  <si>
    <t xml:space="preserve">5. </t>
  </si>
  <si>
    <t>שירותים שסופקו</t>
  </si>
  <si>
    <t>סך השירותים שהוזמנו במסגרת ההזמנה</t>
  </si>
  <si>
    <t xml:space="preserve">מיפוי פוטוגרמטרי וצילומי אוויר - עלות חד פעמית כוללת באזור ב' ו- ג' </t>
  </si>
  <si>
    <t>מיפוי פוטוגרמטרי וצילומי אוויר - עלות חד פעמית כוללת באזור א' , ד' ו- ה'</t>
  </si>
  <si>
    <t>מיפוי פוטוגרמטרי בקנ"מ 1:500  בשטח פתוח (שטח מסוג א')</t>
  </si>
  <si>
    <t>מיפוי פוטוגרמטרי בקנ"מ 1:500  בשטח בנוי     (שטח מסוג ב' ו- ג')</t>
  </si>
  <si>
    <t>מיפוי פוטוגרמטרי בקנ"מ 1:1250 בשטח פתוח (שטח מסוג א')</t>
  </si>
  <si>
    <t>מיפוי פוטוגרמטרי בקנ"מ 1:1250 בשטח בנוי     (שטח מסוג ב' ו- ג')</t>
  </si>
  <si>
    <t>מיפוי פוטוגרמטרי בקנ"מ 1:2500 בשטח פתוח (שטח מסוג א')</t>
  </si>
  <si>
    <t>מיפוי פוטוגרמטרי בקנ"מ 1:2500 בשטח בנוי     (שטח מסוג ב' ו- ג')</t>
  </si>
  <si>
    <t>מיפוי פוטוגרמטרי בקנ"מ 1:5000 בשטח פתוח (שטח מסוג א')</t>
  </si>
  <si>
    <t>מיפוי פוטוגרמטרי בקנ"מ 1:5000 בשטח בנוי     (שטח מסוג ב' ו- ג')</t>
  </si>
  <si>
    <t>מיפוי פוטוגרמטרי בקנ"מ 1:500  לרצועה ברוחב 550 מ'  בשטח פתוח ובנוי (שטח מסוג א',ב' ו-ג')</t>
  </si>
  <si>
    <t>מיפוי פוטוגרמטרי בקנ"מ 1:1250  לרצועה ברוחב 920 מ'  בשטח פתוח ובנוי (שטח מסוג א',ב' ו-ג')</t>
  </si>
  <si>
    <t>עדכון מיפוי פוטוגרמטרי בקנ"מ 1:500 בשטח פתוח (שטח מסוג א')</t>
  </si>
  <si>
    <t>עדכון מיפוי פוטוגרמטרי בקנ"מ 1:500 בשטח בנוי (שטח מסוג ב' ו- ג')</t>
  </si>
  <si>
    <t>עדכון מיפוי פוטוגרמטרי בקנ"מ 1:1250 בשטח פתוח (שטח מסוג א')</t>
  </si>
  <si>
    <t>עדכון מיפוי פוטוגרמטרי בקנ"מ 1:1250 בשטח בנוי (שטח מסוג ב' ו- ג')</t>
  </si>
  <si>
    <t>מיפוי פוטוגרמטרי וצילומי אוויר - אורתופוטו צבעוני בקנ"מ 1:500 ברזולוציה מינימאלית  8 ס"מ.</t>
  </si>
  <si>
    <t>מיפוי פוטוגרמטרי וצילומי אוויר - אורתופוטו צבעוני בקנ"מ 1:500 לרצועה ברוחב  של 550 מ'  ברזולוציה מינימאלית  8 ס"מ.</t>
  </si>
  <si>
    <t>מיפוי פוטוגרמטרי וצילומי אוויר - אורתופוטו צבעוני בקנ"מ 1:1250</t>
  </si>
  <si>
    <t>מיפוי פוטוגרמטרי וצילומי אוויר - אורתופוטו צבעוני בקנ"מ 1:2500</t>
  </si>
  <si>
    <t>מיפוי פוטוגרמטרי וצילומי אוויר - אורתופוטו צבעוני בקנ"מ 1:5000</t>
  </si>
  <si>
    <t>מיפוי פוטוגרמטרי וצילומי אוויר - השלמת שדה</t>
  </si>
  <si>
    <t>מיפוי פוטוגרמטרי וצילומי אוויר - 
מחיר מינימום לעבודה למיפוי פוטוגרמטרי באזורים ב' ו- ג'</t>
  </si>
  <si>
    <t>מיפוי פוטוגרמטרי וצילומי אוויר - 
מחיר מינימום לעבודה למיפוי פוטוגרמטרי באזורים א' , ד' ו- ה'</t>
  </si>
  <si>
    <t>מיפוי פוטוגרמטרי וצילומי אוויר - 
מחיר מינימום לעבודה לאורתופוטו באזורים ב' ו- ג'</t>
  </si>
  <si>
    <t>מיפוי פוטוגרמטרי וצילומי אוויר - 
מחיר מינימום לעבודה לאורתופוטו  באזורים א' , ד' ו- ה'</t>
  </si>
  <si>
    <t>המחיר כולל עלות טיסה ונקודות בקרה ואורתופוטו צבעוני. לא כולל עלות השלמת שדה.</t>
  </si>
  <si>
    <t>עלות זו תשולם במידה והאזור המבוקש שונה מאזור המיפוי בסעיף 11 או לעבודה חדשה שלא כוללת מיפוי פוטוגרמטרי. המחיר כולל עלות טיסה ונקודות בקרה.</t>
  </si>
  <si>
    <t>מחיר יום משולב (יום שטח+יום משרד) סעיף זה יופעל באישור המזמין בלבד</t>
  </si>
  <si>
    <t>קמ"ר</t>
  </si>
  <si>
    <t>11.1.1</t>
  </si>
  <si>
    <t>11.2.1</t>
  </si>
  <si>
    <t>מיפוי פוטוגרמטרי וצילומי אוויר -  30% nעלות חד פעמית כוללת באזור ד' ו-ה'  (מעבר ל-5 ק"מ הראשונים)</t>
  </si>
  <si>
    <t>לפי מחירון במכרז</t>
  </si>
  <si>
    <t>טופס 23.060.2 - חשבון למיפוי פוטוגמטרי וצילומי אוויר</t>
  </si>
  <si>
    <t>=IF(#REF!="","",#REF!)</t>
  </si>
  <si>
    <t>מחיר מינימום לעבודה למיפוי פוטוגרמטרי באזורים א' , ד' ו- ה'</t>
  </si>
  <si>
    <t>מחיר מינימום לעבודה למיפוי פוטוגרמטרי באזורים ב' ו- ג'</t>
  </si>
  <si>
    <t>מחיר מינימום לעבודה לאורתופוטו באזורים ב' ו- ג'</t>
  </si>
  <si>
    <t>מחיר מינימום לעבודה לאורתופוטו  באזורים א' , ד' ו- ה'</t>
  </si>
  <si>
    <t xml:space="preserve">תשלום חד פעמי/מינימאלי בעבר עבודה </t>
  </si>
  <si>
    <t xml:space="preserve"> ישולם חד פעמי לעבודה
(ישולם עד 5 ק"מ ראשונים, מעבר לכך ישולם 30% מעלות חד פעמית על כל 2 ק"מ נוספים ומלאים, לא ישולם תשלום יחסי )</t>
  </si>
  <si>
    <t xml:space="preserve">תשלומים שבוצעו בחשבונות קודמים </t>
  </si>
  <si>
    <r>
      <t xml:space="preserve">שירותים שסופקו (אחוז התקדמות)
יש למלא רק אחת מהעמודות, לפי אחוזים </t>
    </r>
    <r>
      <rPr>
        <b/>
        <u/>
        <sz val="10"/>
        <rFont val="David"/>
        <family val="2"/>
        <charset val="177"/>
      </rPr>
      <t>או</t>
    </r>
    <r>
      <rPr>
        <b/>
        <sz val="10"/>
        <rFont val="David"/>
        <family val="2"/>
        <charset val="177"/>
      </rPr>
      <t xml:space="preserve"> יחידות.</t>
    </r>
  </si>
  <si>
    <t>מ"ס ספק במערכת:</t>
  </si>
  <si>
    <t>מיפוי פוטוגרמטרי וצילומי אוויר - 30% עלות חד פעמית כוללת באזור ב' ו- ג'  (מעבר ל-5 ק"מ הראשונים)</t>
  </si>
  <si>
    <t>לשימוש משרד הביטחון</t>
  </si>
  <si>
    <t>פרטי מורשי חתימה</t>
  </si>
  <si>
    <t xml:space="preserve">שם +שם משפחה </t>
  </si>
  <si>
    <t xml:space="preserve">תפקיד </t>
  </si>
  <si>
    <t xml:space="preserve">ת.ז/ מ"ס אישי </t>
  </si>
  <si>
    <t xml:space="preserve">חותמת וחתימת מאשר </t>
  </si>
  <si>
    <t xml:space="preserve">תאריך אישור חשבון </t>
  </si>
  <si>
    <t xml:space="preserve">אישור מנהל הפרויקט </t>
  </si>
  <si>
    <t xml:space="preserve">אישור ר' ענף/מנהל מחוז </t>
  </si>
  <si>
    <t xml:space="preserve">חותמת דואר נכנס-גוף דורש  </t>
  </si>
  <si>
    <t xml:space="preserve">חותמת תאריך קליטת חשבון בחטיבת מתכננים ויועצים </t>
  </si>
  <si>
    <t xml:space="preserve">חתימה וחותמת משרד מדידות </t>
  </si>
  <si>
    <t xml:space="preserve">שם האתר </t>
  </si>
  <si>
    <t>טופס עדכני לחודש נובמבר 2015</t>
  </si>
  <si>
    <t>טופס מעודכן ל-3.2018</t>
  </si>
  <si>
    <t>אחוז הנחה</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</si>
</sst>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 #,##0;[Red]&quot;₪&quot;\ \-#,##0"/>
    <numFmt numFmtId="8" formatCode="&quot;₪&quot;\ #,##0.00;[Red]&quot;₪&quot;\ \-#,##0.00"/>
    <numFmt numFmtId="44" formatCode="_ &quot;₪&quot;\ * #,##0.00_ ;_ &quot;₪&quot;\ * \-#,##0.00_ ;_ &quot;₪&quot;\ * &quot;-&quot;??_ ;_ @_ "/>
    <numFmt numFmtId="164" formatCode="&quot;₪&quot;\ #,##0.00"/>
    <numFmt numFmtId="165" formatCode="0.000"/>
    <numFmt numFmtId="166" formatCode="&quot;₪&quot;\ #,##0"/>
    <numFmt numFmtId="167" formatCode="&quot;¤&quot;\ #,##0.0"/>
    <numFmt numFmtId="168" formatCode="0.00_ ;[Red]\-0.00\ "/>
    <numFmt numFmtId="169" formatCode="#,##0.0"/>
    <numFmt numFmtId="170" formatCode="0.0_ ;[Red]\-0.0\ "/>
    <numFmt numFmtId="171" formatCode="0_ ;[Red]\-0\ "/>
    <numFmt numFmtId="172" formatCode="d/m/yy"/>
    <numFmt numFmtId="173" formatCode="0.0"/>
    <numFmt numFmtId="174" formatCode="[$-1010000]d/m/yy;@"/>
    <numFmt numFmtId="175" formatCode="mm/yy"/>
    <numFmt numFmtId="176" formatCode="mm/yyyy"/>
    <numFmt numFmtId="177" formatCode="_ &quot;₪&quot;\ * #,##0_ ;_ &quot;₪&quot;\ * \-#,##0_ ;_ &quot;₪&quot;\ * &quot;-&quot;??_ ;_ @_ "/>
    <numFmt numFmtId="178" formatCode="#,##0_ ;\-#,##0\ "/>
    <numFmt numFmtId="179" formatCode="[$-1010000]d/m/yyyy;@"/>
  </numFmts>
  <fonts count="142" x14ac:knownFonts="1">
    <font>
      <sz val="10"/>
      <name val="Arial"/>
      <charset val="177"/>
    </font>
    <font>
      <sz val="10"/>
      <name val="Arial"/>
      <charset val="177"/>
    </font>
    <font>
      <sz val="12"/>
      <name val="Arial"/>
      <family val="2"/>
      <charset val="177"/>
    </font>
    <font>
      <sz val="8"/>
      <name val="Arial"/>
      <family val="2"/>
    </font>
    <font>
      <b/>
      <sz val="11"/>
      <name val="Arial"/>
      <family val="2"/>
    </font>
    <font>
      <sz val="14"/>
      <name val="Arial"/>
      <family val="2"/>
    </font>
    <font>
      <b/>
      <sz val="8"/>
      <name val="Arial"/>
      <family val="2"/>
    </font>
    <font>
      <b/>
      <sz val="10"/>
      <name val="Arial"/>
      <family val="2"/>
    </font>
    <font>
      <b/>
      <sz val="9"/>
      <name val="Arial"/>
      <family val="2"/>
    </font>
    <font>
      <b/>
      <sz val="12"/>
      <name val="Arial"/>
      <family val="2"/>
    </font>
    <font>
      <b/>
      <sz val="12"/>
      <color indexed="10"/>
      <name val="Arial"/>
      <family val="2"/>
    </font>
    <font>
      <sz val="11"/>
      <name val="Arial"/>
      <family val="2"/>
    </font>
    <font>
      <u/>
      <sz val="10"/>
      <color indexed="12"/>
      <name val="Arial"/>
      <family val="2"/>
    </font>
    <font>
      <b/>
      <sz val="12"/>
      <name val="David"/>
      <family val="2"/>
      <charset val="177"/>
    </font>
    <font>
      <sz val="10"/>
      <name val="Arial"/>
      <family val="2"/>
    </font>
    <font>
      <sz val="12"/>
      <name val="Aharoni"/>
      <charset val="177"/>
    </font>
    <font>
      <sz val="14"/>
      <name val="Aharoni"/>
      <charset val="177"/>
    </font>
    <font>
      <sz val="10"/>
      <name val="Aharoni"/>
      <charset val="177"/>
    </font>
    <font>
      <b/>
      <sz val="10"/>
      <name val="Aharoni"/>
      <charset val="177"/>
    </font>
    <font>
      <b/>
      <sz val="9"/>
      <name val="Aharoni"/>
      <charset val="177"/>
    </font>
    <font>
      <sz val="8"/>
      <name val="Aharoni"/>
      <charset val="177"/>
    </font>
    <font>
      <b/>
      <sz val="12"/>
      <name val="Aharoni"/>
      <charset val="177"/>
    </font>
    <font>
      <sz val="12"/>
      <name val="David"/>
      <family val="2"/>
      <charset val="177"/>
    </font>
    <font>
      <sz val="12"/>
      <name val="Arial"/>
      <family val="2"/>
    </font>
    <font>
      <b/>
      <sz val="14"/>
      <name val="Arial"/>
      <family val="2"/>
    </font>
    <font>
      <b/>
      <sz val="12"/>
      <name val="Arial"/>
      <family val="2"/>
      <charset val="177"/>
    </font>
    <font>
      <b/>
      <sz val="13.5"/>
      <name val="Arial"/>
      <family val="2"/>
      <charset val="177"/>
    </font>
    <font>
      <b/>
      <sz val="16"/>
      <name val="Aharoni"/>
      <charset val="177"/>
    </font>
    <font>
      <b/>
      <sz val="18"/>
      <name val="Arial"/>
      <family val="2"/>
    </font>
    <font>
      <sz val="8"/>
      <name val="Arial"/>
      <family val="2"/>
    </font>
    <font>
      <sz val="9"/>
      <name val="Arial"/>
      <family val="2"/>
    </font>
    <font>
      <sz val="16"/>
      <name val="Aharoni"/>
      <charset val="177"/>
    </font>
    <font>
      <sz val="11"/>
      <name val="Arial"/>
      <family val="2"/>
      <charset val="177"/>
    </font>
    <font>
      <sz val="11"/>
      <name val="Aharoni"/>
      <charset val="177"/>
    </font>
    <font>
      <sz val="10"/>
      <name val="Arial"/>
      <family val="2"/>
      <charset val="177"/>
    </font>
    <font>
      <b/>
      <sz val="18"/>
      <name val="Aharoni"/>
      <charset val="177"/>
    </font>
    <font>
      <sz val="9"/>
      <name val="Arial"/>
      <family val="2"/>
      <charset val="177"/>
    </font>
    <font>
      <sz val="8"/>
      <name val="Arial"/>
      <family val="2"/>
      <charset val="177"/>
    </font>
    <font>
      <b/>
      <sz val="16"/>
      <name val="Arial"/>
      <family val="2"/>
    </font>
    <font>
      <b/>
      <sz val="10"/>
      <color indexed="81"/>
      <name val="Tahoma"/>
      <family val="2"/>
    </font>
    <font>
      <sz val="10"/>
      <color indexed="81"/>
      <name val="Tahoma"/>
      <family val="2"/>
    </font>
    <font>
      <sz val="8"/>
      <name val="David"/>
      <family val="2"/>
      <charset val="177"/>
    </font>
    <font>
      <sz val="10"/>
      <name val="David"/>
      <family val="2"/>
      <charset val="177"/>
    </font>
    <font>
      <b/>
      <sz val="9"/>
      <name val="David"/>
      <family val="2"/>
      <charset val="177"/>
    </font>
    <font>
      <b/>
      <sz val="8"/>
      <name val="David"/>
      <family val="2"/>
      <charset val="177"/>
    </font>
    <font>
      <sz val="9"/>
      <name val="David"/>
      <family val="2"/>
      <charset val="177"/>
    </font>
    <font>
      <b/>
      <sz val="14"/>
      <name val="David"/>
      <family val="2"/>
      <charset val="177"/>
    </font>
    <font>
      <sz val="14"/>
      <name val="David"/>
      <family val="2"/>
      <charset val="177"/>
    </font>
    <font>
      <b/>
      <sz val="13"/>
      <name val="David"/>
      <family val="2"/>
      <charset val="177"/>
    </font>
    <font>
      <b/>
      <sz val="10"/>
      <name val="David"/>
      <family val="2"/>
      <charset val="177"/>
    </font>
    <font>
      <b/>
      <sz val="11"/>
      <name val="David"/>
      <family val="2"/>
      <charset val="177"/>
    </font>
    <font>
      <sz val="11"/>
      <name val="David"/>
      <family val="2"/>
      <charset val="177"/>
    </font>
    <font>
      <b/>
      <sz val="12"/>
      <color indexed="10"/>
      <name val="Arial"/>
      <family val="2"/>
    </font>
    <font>
      <sz val="12"/>
      <color indexed="81"/>
      <name val="David"/>
      <family val="2"/>
      <charset val="177"/>
    </font>
    <font>
      <b/>
      <sz val="16"/>
      <name val="David"/>
      <family val="2"/>
      <charset val="177"/>
    </font>
    <font>
      <b/>
      <u/>
      <sz val="12"/>
      <color indexed="10"/>
      <name val="David"/>
      <family val="2"/>
      <charset val="177"/>
    </font>
    <font>
      <sz val="20"/>
      <name val="David"/>
      <family val="2"/>
      <charset val="177"/>
    </font>
    <font>
      <b/>
      <u/>
      <sz val="12"/>
      <color indexed="81"/>
      <name val="David"/>
      <family val="2"/>
      <charset val="177"/>
    </font>
    <font>
      <b/>
      <sz val="12"/>
      <color indexed="81"/>
      <name val="David"/>
      <family val="2"/>
      <charset val="177"/>
    </font>
    <font>
      <b/>
      <u/>
      <sz val="10"/>
      <color indexed="10"/>
      <name val="Tahoma"/>
      <family val="2"/>
    </font>
    <font>
      <sz val="11"/>
      <color indexed="81"/>
      <name val="David"/>
      <family val="2"/>
      <charset val="177"/>
    </font>
    <font>
      <b/>
      <sz val="11"/>
      <name val="Guttman Mantova-Decor"/>
      <charset val="177"/>
    </font>
    <font>
      <b/>
      <sz val="18"/>
      <name val="David"/>
      <family val="2"/>
      <charset val="177"/>
    </font>
    <font>
      <b/>
      <sz val="14"/>
      <name val="Guttman Mantova-Decor"/>
      <charset val="177"/>
    </font>
    <font>
      <b/>
      <sz val="21"/>
      <color indexed="10"/>
      <name val="David"/>
      <family val="2"/>
      <charset val="177"/>
    </font>
    <font>
      <b/>
      <sz val="12"/>
      <color indexed="10"/>
      <name val="David"/>
      <family val="2"/>
      <charset val="177"/>
    </font>
    <font>
      <sz val="13"/>
      <name val="David"/>
      <family val="2"/>
      <charset val="177"/>
    </font>
    <font>
      <sz val="9"/>
      <name val="Arial"/>
      <family val="2"/>
    </font>
    <font>
      <b/>
      <sz val="12"/>
      <name val="Times New Roman"/>
      <family val="1"/>
    </font>
    <font>
      <b/>
      <sz val="13"/>
      <name val="Times New Roman"/>
      <family val="1"/>
    </font>
    <font>
      <b/>
      <sz val="22"/>
      <name val="David"/>
      <family val="2"/>
      <charset val="177"/>
    </font>
    <font>
      <b/>
      <sz val="15"/>
      <name val="David"/>
      <family val="2"/>
      <charset val="177"/>
    </font>
    <font>
      <b/>
      <u/>
      <sz val="12"/>
      <name val="David"/>
      <family val="2"/>
      <charset val="177"/>
    </font>
    <font>
      <sz val="16"/>
      <name val="Guttman Mantova-Decor"/>
      <charset val="177"/>
    </font>
    <font>
      <b/>
      <sz val="11"/>
      <color indexed="13"/>
      <name val="Arial"/>
      <family val="2"/>
    </font>
    <font>
      <b/>
      <u/>
      <sz val="11"/>
      <color indexed="13"/>
      <name val="Arial"/>
      <family val="2"/>
    </font>
    <font>
      <u/>
      <sz val="12"/>
      <color indexed="81"/>
      <name val="David"/>
      <family val="2"/>
      <charset val="177"/>
    </font>
    <font>
      <b/>
      <sz val="14"/>
      <name val="Aharoni"/>
      <charset val="177"/>
    </font>
    <font>
      <b/>
      <sz val="10.5"/>
      <name val="David"/>
      <family val="2"/>
      <charset val="177"/>
    </font>
    <font>
      <b/>
      <u/>
      <sz val="11"/>
      <name val="David"/>
      <family val="2"/>
      <charset val="177"/>
    </font>
    <font>
      <b/>
      <sz val="11"/>
      <name val="Aharoni"/>
      <charset val="177"/>
    </font>
    <font>
      <sz val="7"/>
      <name val="Aharoni"/>
      <charset val="177"/>
    </font>
    <font>
      <b/>
      <sz val="10.5"/>
      <name val="Aharoni"/>
      <charset val="177"/>
    </font>
    <font>
      <b/>
      <u/>
      <sz val="11"/>
      <color indexed="10"/>
      <name val="David"/>
      <family val="2"/>
      <charset val="177"/>
    </font>
    <font>
      <b/>
      <u/>
      <sz val="11"/>
      <color indexed="81"/>
      <name val="David"/>
      <family val="2"/>
      <charset val="177"/>
    </font>
    <font>
      <b/>
      <sz val="11"/>
      <color indexed="81"/>
      <name val="David"/>
      <family val="2"/>
      <charset val="177"/>
    </font>
    <font>
      <b/>
      <sz val="14"/>
      <color indexed="10"/>
      <name val="David"/>
      <family val="2"/>
      <charset val="177"/>
    </font>
    <font>
      <b/>
      <u/>
      <sz val="10"/>
      <color indexed="81"/>
      <name val="Tahoma"/>
      <family val="2"/>
    </font>
    <font>
      <sz val="13"/>
      <color indexed="12"/>
      <name val="David"/>
      <family val="2"/>
      <charset val="177"/>
    </font>
    <font>
      <sz val="10"/>
      <color indexed="10"/>
      <name val="Arial"/>
      <family val="2"/>
    </font>
    <font>
      <b/>
      <sz val="12"/>
      <color indexed="14"/>
      <name val="Times New Roman"/>
      <family val="1"/>
    </font>
    <font>
      <b/>
      <sz val="16"/>
      <color indexed="13"/>
      <name val="Arial"/>
      <family val="2"/>
    </font>
    <font>
      <sz val="13"/>
      <name val="Guttman Mantova-Decor"/>
      <charset val="177"/>
    </font>
    <font>
      <b/>
      <sz val="16"/>
      <name val="Times New Roman"/>
      <family val="1"/>
    </font>
    <font>
      <b/>
      <sz val="21"/>
      <name val="David"/>
      <family val="2"/>
      <charset val="177"/>
    </font>
    <font>
      <b/>
      <sz val="12"/>
      <name val="Miriam"/>
      <family val="2"/>
      <charset val="177"/>
    </font>
    <font>
      <sz val="13"/>
      <color indexed="10"/>
      <name val="David"/>
      <family val="2"/>
      <charset val="177"/>
    </font>
    <font>
      <sz val="8"/>
      <color indexed="10"/>
      <name val="David"/>
      <family val="2"/>
      <charset val="177"/>
    </font>
    <font>
      <b/>
      <sz val="18"/>
      <name val="Guttman Mantova-Decor"/>
      <charset val="177"/>
    </font>
    <font>
      <sz val="8"/>
      <color indexed="81"/>
      <name val="Tahoma"/>
      <family val="2"/>
    </font>
    <font>
      <b/>
      <sz val="8"/>
      <color indexed="81"/>
      <name val="Tahoma"/>
      <family val="2"/>
    </font>
    <font>
      <b/>
      <sz val="14"/>
      <name val="David"/>
      <family val="2"/>
      <charset val="177"/>
    </font>
    <font>
      <sz val="14"/>
      <name val="David"/>
      <family val="2"/>
      <charset val="177"/>
    </font>
    <font>
      <sz val="12"/>
      <name val="David"/>
      <family val="2"/>
      <charset val="177"/>
    </font>
    <font>
      <b/>
      <sz val="12"/>
      <name val="David"/>
      <family val="2"/>
      <charset val="177"/>
    </font>
    <font>
      <sz val="13"/>
      <name val="David"/>
      <family val="2"/>
      <charset val="177"/>
    </font>
    <font>
      <b/>
      <sz val="13"/>
      <name val="David"/>
      <family val="2"/>
      <charset val="177"/>
    </font>
    <font>
      <b/>
      <sz val="11"/>
      <name val="David"/>
      <family val="2"/>
      <charset val="177"/>
    </font>
    <font>
      <b/>
      <sz val="16"/>
      <name val="David"/>
      <family val="2"/>
      <charset val="177"/>
    </font>
    <font>
      <sz val="9"/>
      <color indexed="81"/>
      <name val="Tahoma"/>
      <family val="2"/>
    </font>
    <font>
      <b/>
      <sz val="9"/>
      <color indexed="81"/>
      <name val="Tahoma"/>
      <family val="2"/>
    </font>
    <font>
      <b/>
      <u/>
      <sz val="10"/>
      <name val="David"/>
      <family val="2"/>
      <charset val="177"/>
    </font>
    <font>
      <b/>
      <sz val="11"/>
      <color rgb="FFFFFF00"/>
      <name val="Arial"/>
      <family val="2"/>
    </font>
    <font>
      <sz val="12"/>
      <name val="Times New Roman"/>
      <family val="1"/>
      <scheme val="major"/>
    </font>
    <font>
      <b/>
      <sz val="10"/>
      <color rgb="FFFF0000"/>
      <name val="Arial"/>
      <family val="2"/>
    </font>
    <font>
      <sz val="10"/>
      <color rgb="FFFF0000"/>
      <name val="Arial"/>
      <family val="2"/>
    </font>
    <font>
      <b/>
      <sz val="11"/>
      <color rgb="FFFF0000"/>
      <name val="Arial"/>
      <family val="2"/>
    </font>
    <font>
      <b/>
      <sz val="10"/>
      <color rgb="FF3366FF"/>
      <name val="Arial"/>
      <family val="2"/>
    </font>
    <font>
      <b/>
      <sz val="13"/>
      <color rgb="FF3366FF"/>
      <name val="David"/>
      <family val="2"/>
      <charset val="177"/>
    </font>
    <font>
      <sz val="10"/>
      <color theme="0"/>
      <name val="Arial"/>
      <family val="2"/>
    </font>
    <font>
      <b/>
      <sz val="14"/>
      <color theme="0"/>
      <name val="David"/>
      <family val="2"/>
      <charset val="177"/>
    </font>
    <font>
      <sz val="10"/>
      <color rgb="FFFF0000"/>
      <name val="David"/>
      <family val="2"/>
      <charset val="177"/>
    </font>
    <font>
      <sz val="13"/>
      <color theme="0"/>
      <name val="David"/>
      <family val="2"/>
      <charset val="177"/>
    </font>
    <font>
      <b/>
      <sz val="11"/>
      <color theme="0"/>
      <name val="Arial"/>
      <family val="2"/>
    </font>
    <font>
      <sz val="12"/>
      <color theme="0"/>
      <name val="Arial"/>
      <family val="2"/>
      <charset val="177"/>
    </font>
    <font>
      <b/>
      <sz val="13"/>
      <color theme="0"/>
      <name val="David"/>
      <family val="2"/>
      <charset val="177"/>
    </font>
    <font>
      <sz val="12"/>
      <color rgb="FFFF0000"/>
      <name val="Arial"/>
      <family val="2"/>
    </font>
    <font>
      <sz val="12"/>
      <color rgb="FFFF0000"/>
      <name val="Calibri"/>
      <family val="2"/>
    </font>
    <font>
      <b/>
      <sz val="12"/>
      <color rgb="FFFF0000"/>
      <name val="David"/>
      <family val="2"/>
      <charset val="177"/>
    </font>
    <font>
      <sz val="13"/>
      <color rgb="FFFF0000"/>
      <name val="David"/>
      <family val="2"/>
      <charset val="177"/>
    </font>
    <font>
      <u/>
      <sz val="12"/>
      <color rgb="FFFF0000"/>
      <name val="Arial"/>
      <family val="2"/>
    </font>
    <font>
      <b/>
      <sz val="13"/>
      <color rgb="FFFF0000"/>
      <name val="David"/>
      <family val="2"/>
      <charset val="177"/>
    </font>
    <font>
      <sz val="10"/>
      <color theme="0"/>
      <name val="David"/>
      <family val="2"/>
      <charset val="177"/>
    </font>
    <font>
      <b/>
      <sz val="10"/>
      <color theme="0"/>
      <name val="Arial"/>
      <family val="2"/>
    </font>
    <font>
      <b/>
      <sz val="12"/>
      <color theme="0"/>
      <name val="Arial"/>
      <family val="2"/>
    </font>
    <font>
      <sz val="12"/>
      <color theme="0"/>
      <name val="David"/>
      <family val="2"/>
      <charset val="177"/>
    </font>
    <font>
      <b/>
      <sz val="13.5"/>
      <color theme="0"/>
      <name val="Arial"/>
      <family val="2"/>
      <charset val="177"/>
    </font>
    <font>
      <b/>
      <sz val="21"/>
      <color theme="0"/>
      <name val="David"/>
      <family val="2"/>
      <charset val="177"/>
    </font>
    <font>
      <b/>
      <sz val="10"/>
      <color theme="0"/>
      <name val="Miriam"/>
      <family val="2"/>
      <charset val="177"/>
    </font>
    <font>
      <b/>
      <sz val="18"/>
      <color theme="0"/>
      <name val="David"/>
      <family val="2"/>
      <charset val="177"/>
    </font>
    <font>
      <b/>
      <sz val="12"/>
      <color theme="0"/>
      <name val="David"/>
      <family val="2"/>
      <charset val="177"/>
    </font>
    <font>
      <b/>
      <sz val="26"/>
      <color rgb="FFFFFF00"/>
      <name val="Arial"/>
      <family val="2"/>
    </font>
  </fonts>
  <fills count="34">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30"/>
        <bgColor indexed="64"/>
      </patternFill>
    </fill>
    <fill>
      <patternFill patternType="solid">
        <fgColor indexed="15"/>
        <bgColor indexed="64"/>
      </patternFill>
    </fill>
    <fill>
      <patternFill patternType="solid">
        <fgColor indexed="49"/>
        <bgColor indexed="64"/>
      </patternFill>
    </fill>
    <fill>
      <patternFill patternType="solid">
        <fgColor indexed="40"/>
        <bgColor indexed="64"/>
      </patternFill>
    </fill>
    <fill>
      <patternFill patternType="solid">
        <fgColor indexed="48"/>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EDB3"/>
        <bgColor indexed="64"/>
      </patternFill>
    </fill>
    <fill>
      <patternFill patternType="solid">
        <fgColor rgb="FFFF0000"/>
        <bgColor indexed="64"/>
      </patternFill>
    </fill>
    <fill>
      <patternFill patternType="solid">
        <fgColor rgb="FFFFFF99"/>
        <bgColor indexed="64"/>
      </patternFill>
    </fill>
    <fill>
      <patternFill patternType="solid">
        <fgColor rgb="FF00FF00"/>
        <bgColor indexed="64"/>
      </patternFill>
    </fill>
    <fill>
      <patternFill patternType="solid">
        <fgColor rgb="FFFF9933"/>
        <bgColor indexed="64"/>
      </patternFill>
    </fill>
    <fill>
      <patternFill patternType="solid">
        <fgColor rgb="FF33CCFF"/>
        <bgColor indexed="64"/>
      </patternFill>
    </fill>
    <fill>
      <patternFill patternType="solid">
        <fgColor rgb="FF3366FF"/>
        <bgColor indexed="64"/>
      </patternFill>
    </fill>
    <fill>
      <patternFill patternType="solid">
        <fgColor rgb="FFFF66FF"/>
        <bgColor indexed="64"/>
      </patternFill>
    </fill>
    <fill>
      <patternFill patternType="solid">
        <fgColor rgb="FF993366"/>
        <bgColor indexed="64"/>
      </patternFill>
    </fill>
    <fill>
      <patternFill patternType="solid">
        <fgColor theme="8" tint="0.59999389629810485"/>
        <bgColor indexed="64"/>
      </patternFill>
    </fill>
    <fill>
      <patternFill patternType="solid">
        <fgColor theme="0"/>
        <bgColor indexed="64"/>
      </patternFill>
    </fill>
    <fill>
      <patternFill patternType="solid">
        <fgColor rgb="FF99FF99"/>
        <bgColor indexed="64"/>
      </patternFill>
    </fill>
    <fill>
      <patternFill patternType="solid">
        <fgColor rgb="FFFFCCCC"/>
        <bgColor indexed="64"/>
      </patternFill>
    </fill>
    <fill>
      <patternFill patternType="solid">
        <fgColor theme="5" tint="0.59999389629810485"/>
        <bgColor indexed="64"/>
      </patternFill>
    </fill>
  </fills>
  <borders count="542">
    <border>
      <left/>
      <right/>
      <top/>
      <bottom/>
      <diagonal/>
    </border>
    <border>
      <left style="thin">
        <color indexed="64"/>
      </left>
      <right style="thin">
        <color indexed="64"/>
      </right>
      <top style="thin">
        <color indexed="64"/>
      </top>
      <bottom style="thin">
        <color indexed="64"/>
      </bottom>
      <diagonal/>
    </border>
    <border>
      <left/>
      <right/>
      <top style="hair">
        <color indexed="62"/>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dotted">
        <color indexed="12"/>
      </top>
      <bottom style="medium">
        <color indexed="64"/>
      </bottom>
      <diagonal/>
    </border>
    <border>
      <left/>
      <right/>
      <top style="dotted">
        <color indexed="12"/>
      </top>
      <bottom style="medium">
        <color indexed="64"/>
      </bottom>
      <diagonal/>
    </border>
    <border>
      <left/>
      <right style="hair">
        <color indexed="48"/>
      </right>
      <top style="dotted">
        <color indexed="12"/>
      </top>
      <bottom style="medium">
        <color indexed="64"/>
      </bottom>
      <diagonal/>
    </border>
    <border>
      <left style="thick">
        <color indexed="64"/>
      </left>
      <right/>
      <top/>
      <bottom/>
      <diagonal/>
    </border>
    <border>
      <left style="thick">
        <color indexed="20"/>
      </left>
      <right/>
      <top/>
      <bottom/>
      <diagonal/>
    </border>
    <border>
      <left/>
      <right style="thin">
        <color indexed="64"/>
      </right>
      <top/>
      <bottom/>
      <diagonal/>
    </border>
    <border>
      <left/>
      <right style="thick">
        <color indexed="64"/>
      </right>
      <top/>
      <bottom/>
      <diagonal/>
    </border>
    <border>
      <left/>
      <right/>
      <top style="hair">
        <color indexed="12"/>
      </top>
      <bottom style="double">
        <color indexed="12"/>
      </bottom>
      <diagonal/>
    </border>
    <border>
      <left/>
      <right style="thin">
        <color indexed="12"/>
      </right>
      <top style="hair">
        <color indexed="12"/>
      </top>
      <bottom style="double">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20"/>
      </left>
      <right style="thick">
        <color indexed="12"/>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medium">
        <color indexed="64"/>
      </bottom>
      <diagonal/>
    </border>
    <border>
      <left/>
      <right/>
      <top style="thin">
        <color indexed="64"/>
      </top>
      <bottom/>
      <diagonal/>
    </border>
    <border>
      <left/>
      <right/>
      <top style="double">
        <color indexed="12"/>
      </top>
      <bottom style="double">
        <color indexed="12"/>
      </bottom>
      <diagonal/>
    </border>
    <border>
      <left/>
      <right style="double">
        <color indexed="12"/>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51"/>
      </left>
      <right style="thick">
        <color indexed="20"/>
      </right>
      <top/>
      <bottom/>
      <diagonal/>
    </border>
    <border>
      <left style="thick">
        <color indexed="64"/>
      </left>
      <right/>
      <top/>
      <bottom style="thin">
        <color indexed="64"/>
      </bottom>
      <diagonal/>
    </border>
    <border>
      <left style="medium">
        <color indexed="51"/>
      </left>
      <right/>
      <top/>
      <bottom/>
      <diagonal/>
    </border>
    <border>
      <left/>
      <right/>
      <top style="medium">
        <color indexed="51"/>
      </top>
      <bottom/>
      <diagonal/>
    </border>
    <border>
      <left style="dashed">
        <color indexed="51"/>
      </left>
      <right/>
      <top style="thin">
        <color indexed="64"/>
      </top>
      <bottom style="thin">
        <color indexed="64"/>
      </bottom>
      <diagonal/>
    </border>
    <border>
      <left/>
      <right/>
      <top/>
      <bottom style="dashed">
        <color indexed="57"/>
      </bottom>
      <diagonal/>
    </border>
    <border>
      <left style="dashed">
        <color indexed="51"/>
      </left>
      <right/>
      <top/>
      <bottom/>
      <diagonal/>
    </border>
    <border>
      <left/>
      <right/>
      <top style="dashed">
        <color indexed="51"/>
      </top>
      <bottom style="dashed">
        <color indexed="51"/>
      </bottom>
      <diagonal/>
    </border>
    <border>
      <left style="dashed">
        <color indexed="51"/>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12"/>
      </left>
      <right/>
      <top style="double">
        <color indexed="12"/>
      </top>
      <bottom/>
      <diagonal/>
    </border>
    <border>
      <left/>
      <right/>
      <top style="double">
        <color indexed="12"/>
      </top>
      <bottom/>
      <diagonal/>
    </border>
    <border>
      <left/>
      <right style="thin">
        <color indexed="12"/>
      </right>
      <top style="double">
        <color indexed="12"/>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dashed">
        <color indexed="57"/>
      </left>
      <right/>
      <top style="dashed">
        <color indexed="51"/>
      </top>
      <bottom style="dashed">
        <color indexed="51"/>
      </bottom>
      <diagonal/>
    </border>
    <border>
      <left/>
      <right style="dashed">
        <color indexed="51"/>
      </right>
      <top style="dashed">
        <color indexed="51"/>
      </top>
      <bottom style="dashed">
        <color indexed="51"/>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style="thin">
        <color indexed="64"/>
      </right>
      <top/>
      <bottom/>
      <diagonal/>
    </border>
    <border>
      <left style="double">
        <color indexed="12"/>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right/>
      <top/>
      <bottom style="double">
        <color indexed="12"/>
      </bottom>
      <diagonal/>
    </border>
    <border>
      <left/>
      <right style="thick">
        <color indexed="12"/>
      </right>
      <top/>
      <bottom style="double">
        <color indexed="12"/>
      </bottom>
      <diagonal/>
    </border>
    <border>
      <left style="dotted">
        <color indexed="56"/>
      </left>
      <right/>
      <top style="dotted">
        <color indexed="56"/>
      </top>
      <bottom style="dotted">
        <color indexed="56"/>
      </bottom>
      <diagonal/>
    </border>
    <border>
      <left/>
      <right/>
      <top style="dotted">
        <color indexed="56"/>
      </top>
      <bottom style="dotted">
        <color indexed="56"/>
      </bottom>
      <diagonal/>
    </border>
    <border>
      <left/>
      <right style="dotted">
        <color indexed="56"/>
      </right>
      <top style="dotted">
        <color indexed="56"/>
      </top>
      <bottom style="dotted">
        <color indexed="56"/>
      </bottom>
      <diagonal/>
    </border>
    <border>
      <left style="dashed">
        <color indexed="51"/>
      </left>
      <right/>
      <top style="hair">
        <color indexed="62"/>
      </top>
      <bottom style="hair">
        <color indexed="62"/>
      </bottom>
      <diagonal/>
    </border>
    <border>
      <left/>
      <right/>
      <top style="hair">
        <color indexed="62"/>
      </top>
      <bottom style="hair">
        <color indexed="62"/>
      </bottom>
      <diagonal/>
    </border>
    <border>
      <left/>
      <right style="hair">
        <color indexed="23"/>
      </right>
      <top style="hair">
        <color indexed="62"/>
      </top>
      <bottom style="hair">
        <color indexed="62"/>
      </bottom>
      <diagonal/>
    </border>
    <border>
      <left style="dashed">
        <color indexed="57"/>
      </left>
      <right/>
      <top/>
      <bottom/>
      <diagonal/>
    </border>
    <border>
      <left style="dashed">
        <color indexed="51"/>
      </left>
      <right/>
      <top style="dashed">
        <color indexed="51"/>
      </top>
      <bottom style="dashed">
        <color indexed="51"/>
      </bottom>
      <diagonal/>
    </border>
    <border>
      <left/>
      <right style="medium">
        <color indexed="64"/>
      </right>
      <top style="thin">
        <color indexed="64"/>
      </top>
      <bottom style="thin">
        <color indexed="64"/>
      </bottom>
      <diagonal/>
    </border>
    <border>
      <left/>
      <right/>
      <top/>
      <bottom style="hair">
        <color indexed="12"/>
      </bottom>
      <diagonal/>
    </border>
    <border>
      <left/>
      <right style="thick">
        <color indexed="12"/>
      </right>
      <top/>
      <bottom style="hair">
        <color indexed="12"/>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style="double">
        <color indexed="12"/>
      </top>
      <bottom/>
      <diagonal/>
    </border>
    <border>
      <left/>
      <right style="double">
        <color indexed="12"/>
      </right>
      <top/>
      <bottom/>
      <diagonal/>
    </border>
    <border>
      <left/>
      <right style="double">
        <color indexed="12"/>
      </right>
      <top style="thin">
        <color indexed="64"/>
      </top>
      <bottom/>
      <diagonal/>
    </border>
    <border>
      <left/>
      <right/>
      <top style="double">
        <color indexed="25"/>
      </top>
      <bottom style="thick">
        <color indexed="20"/>
      </bottom>
      <diagonal/>
    </border>
    <border>
      <left/>
      <right style="thick">
        <color indexed="20"/>
      </right>
      <top style="double">
        <color indexed="25"/>
      </top>
      <bottom style="thick">
        <color indexed="20"/>
      </bottom>
      <diagonal/>
    </border>
    <border>
      <left style="thin">
        <color indexed="12"/>
      </left>
      <right/>
      <top/>
      <bottom/>
      <diagonal/>
    </border>
    <border>
      <left/>
      <right/>
      <top/>
      <bottom style="double">
        <color indexed="61"/>
      </bottom>
      <diagonal/>
    </border>
    <border>
      <left/>
      <right style="thick">
        <color indexed="20"/>
      </right>
      <top/>
      <bottom style="double">
        <color indexed="61"/>
      </bottom>
      <diagonal/>
    </border>
    <border>
      <left style="thin">
        <color indexed="12"/>
      </left>
      <right/>
      <top/>
      <bottom style="double">
        <color indexed="12"/>
      </bottom>
      <diagonal/>
    </border>
    <border>
      <left/>
      <right style="double">
        <color indexed="12"/>
      </right>
      <top/>
      <bottom style="double">
        <color indexed="12"/>
      </bottom>
      <diagonal/>
    </border>
    <border>
      <left style="thin">
        <color indexed="12"/>
      </left>
      <right/>
      <top/>
      <bottom style="hair">
        <color indexed="12"/>
      </bottom>
      <diagonal/>
    </border>
    <border>
      <left/>
      <right style="double">
        <color indexed="12"/>
      </right>
      <top/>
      <bottom style="hair">
        <color indexed="12"/>
      </bottom>
      <diagonal/>
    </border>
    <border>
      <left/>
      <right style="thick">
        <color indexed="12"/>
      </right>
      <top/>
      <bottom/>
      <diagonal/>
    </border>
    <border>
      <left style="thick">
        <color indexed="20"/>
      </left>
      <right/>
      <top style="double">
        <color indexed="25"/>
      </top>
      <bottom style="thick">
        <color indexed="20"/>
      </bottom>
      <diagonal/>
    </border>
    <border>
      <left style="thick">
        <color indexed="20"/>
      </left>
      <right/>
      <top/>
      <bottom style="double">
        <color indexed="61"/>
      </bottom>
      <diagonal/>
    </border>
    <border>
      <left/>
      <right/>
      <top/>
      <bottom style="hair">
        <color indexed="20"/>
      </bottom>
      <diagonal/>
    </border>
    <border>
      <left/>
      <right style="thick">
        <color indexed="20"/>
      </right>
      <top/>
      <bottom style="hair">
        <color indexed="20"/>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double">
        <color indexed="64"/>
      </top>
      <bottom style="double">
        <color indexed="64"/>
      </bottom>
      <diagonal/>
    </border>
    <border>
      <left/>
      <right/>
      <top/>
      <bottom style="double">
        <color indexed="51"/>
      </bottom>
      <diagonal/>
    </border>
    <border>
      <left/>
      <right/>
      <top/>
      <bottom style="dotted">
        <color indexed="64"/>
      </bottom>
      <diagonal/>
    </border>
    <border>
      <left/>
      <right style="thick">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51"/>
      </left>
      <right/>
      <top/>
      <bottom style="double">
        <color indexed="51"/>
      </bottom>
      <diagonal/>
    </border>
    <border>
      <left/>
      <right/>
      <top/>
      <bottom style="hair">
        <color indexed="51"/>
      </bottom>
      <diagonal/>
    </border>
    <border>
      <left/>
      <right style="thick">
        <color indexed="51"/>
      </right>
      <top/>
      <bottom style="hair">
        <color indexed="51"/>
      </bottom>
      <diagonal/>
    </border>
    <border>
      <left style="hair">
        <color indexed="64"/>
      </left>
      <right/>
      <top style="thin">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thick">
        <color indexed="51"/>
      </left>
      <right/>
      <top style="thick">
        <color indexed="51"/>
      </top>
      <bottom/>
      <diagonal/>
    </border>
    <border>
      <left/>
      <right/>
      <top style="thick">
        <color indexed="5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12"/>
      </right>
      <top style="double">
        <color indexed="12"/>
      </top>
      <bottom style="double">
        <color indexed="12"/>
      </bottom>
      <diagonal/>
    </border>
    <border>
      <left style="double">
        <color indexed="12"/>
      </left>
      <right/>
      <top style="double">
        <color indexed="12"/>
      </top>
      <bottom style="double">
        <color indexed="12"/>
      </bottom>
      <diagonal/>
    </border>
    <border>
      <left/>
      <right style="thin">
        <color indexed="64"/>
      </right>
      <top style="double">
        <color indexed="12"/>
      </top>
      <bottom style="double">
        <color indexed="12"/>
      </bottom>
      <diagonal/>
    </border>
    <border>
      <left style="double">
        <color indexed="12"/>
      </left>
      <right style="thin">
        <color indexed="64"/>
      </right>
      <top style="thin">
        <color indexed="64"/>
      </top>
      <bottom style="thin">
        <color indexed="64"/>
      </bottom>
      <diagonal/>
    </border>
    <border>
      <left style="double">
        <color indexed="12"/>
      </left>
      <right/>
      <top style="double">
        <color indexed="12"/>
      </top>
      <bottom/>
      <diagonal/>
    </border>
    <border>
      <left/>
      <right style="thin">
        <color indexed="64"/>
      </right>
      <top style="double">
        <color indexed="12"/>
      </top>
      <bottom/>
      <diagonal/>
    </border>
    <border>
      <left style="double">
        <color indexed="12"/>
      </left>
      <right/>
      <top/>
      <bottom style="thin">
        <color indexed="64"/>
      </bottom>
      <diagonal/>
    </border>
    <border>
      <left style="thin">
        <color indexed="64"/>
      </left>
      <right/>
      <top/>
      <bottom style="double">
        <color indexed="12"/>
      </bottom>
      <diagonal/>
    </border>
    <border>
      <left style="dotted">
        <color indexed="12"/>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indexed="20"/>
      </left>
      <right/>
      <top style="thick">
        <color indexed="20"/>
      </top>
      <bottom/>
      <diagonal/>
    </border>
    <border>
      <left/>
      <right/>
      <top style="thick">
        <color indexed="20"/>
      </top>
      <bottom/>
      <diagonal/>
    </border>
    <border>
      <left/>
      <right style="thick">
        <color indexed="20"/>
      </right>
      <top style="thick">
        <color indexed="20"/>
      </top>
      <bottom/>
      <diagonal/>
    </border>
    <border>
      <left/>
      <right/>
      <top/>
      <bottom style="dotted">
        <color indexed="56"/>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dashed">
        <color rgb="FFC89800"/>
      </top>
      <bottom/>
      <diagonal/>
    </border>
    <border>
      <left/>
      <right/>
      <top style="hair">
        <color theme="4" tint="-0.249977111117893"/>
      </top>
      <bottom/>
      <diagonal/>
    </border>
    <border>
      <left/>
      <right/>
      <top style="dashed">
        <color rgb="FF33CC33"/>
      </top>
      <bottom style="dashed">
        <color rgb="FF33CC33"/>
      </bottom>
      <diagonal/>
    </border>
    <border>
      <left/>
      <right style="dashed">
        <color rgb="FF33CC33"/>
      </right>
      <top style="dashed">
        <color rgb="FF33CC33"/>
      </top>
      <bottom style="dashed">
        <color rgb="FF33CC33"/>
      </bottom>
      <diagonal/>
    </border>
    <border>
      <left/>
      <right/>
      <top style="dashed">
        <color rgb="FFC89800"/>
      </top>
      <bottom style="dashed">
        <color rgb="FF33CC33"/>
      </bottom>
      <diagonal/>
    </border>
    <border>
      <left/>
      <right/>
      <top/>
      <bottom style="dashed">
        <color rgb="FFC89800"/>
      </bottom>
      <diagonal/>
    </border>
    <border>
      <left/>
      <right style="dashed">
        <color rgb="FF33CC33"/>
      </right>
      <top/>
      <bottom/>
      <diagonal/>
    </border>
    <border>
      <left/>
      <right/>
      <top style="dashed">
        <color rgb="FF33CC33"/>
      </top>
      <bottom/>
      <diagonal/>
    </border>
    <border>
      <left style="dashed">
        <color rgb="FFFF9900"/>
      </left>
      <right/>
      <top style="dashed">
        <color rgb="FFFF9900"/>
      </top>
      <bottom style="dashed">
        <color rgb="FFFF9900"/>
      </bottom>
      <diagonal/>
    </border>
    <border>
      <left/>
      <right style="dotted">
        <color theme="4" tint="-0.249977111117893"/>
      </right>
      <top/>
      <bottom/>
      <diagonal/>
    </border>
    <border>
      <left style="medium">
        <color rgb="FF002060"/>
      </left>
      <right style="medium">
        <color rgb="FF002060"/>
      </right>
      <top style="medium">
        <color rgb="FF002060"/>
      </top>
      <bottom style="medium">
        <color rgb="FF002060"/>
      </bottom>
      <diagonal/>
    </border>
    <border>
      <left style="dashed">
        <color rgb="FF002060"/>
      </left>
      <right style="dashed">
        <color rgb="FF002060"/>
      </right>
      <top style="dashed">
        <color rgb="FF002060"/>
      </top>
      <bottom style="dashed">
        <color rgb="FF002060"/>
      </bottom>
      <diagonal/>
    </border>
    <border>
      <left/>
      <right/>
      <top style="thin">
        <color rgb="FF0033CC"/>
      </top>
      <bottom/>
      <diagonal/>
    </border>
    <border>
      <left/>
      <right/>
      <top style="dashed">
        <color theme="4" tint="-0.249977111117893"/>
      </top>
      <bottom/>
      <diagonal/>
    </border>
    <border>
      <left/>
      <right style="dashed">
        <color theme="4" tint="-0.249977111117893"/>
      </right>
      <top/>
      <bottom/>
      <diagonal/>
    </border>
    <border>
      <left/>
      <right/>
      <top style="medium">
        <color rgb="FF0000FF"/>
      </top>
      <bottom/>
      <diagonal/>
    </border>
    <border>
      <left/>
      <right/>
      <top style="thin">
        <color rgb="FF0000FF"/>
      </top>
      <bottom/>
      <diagonal/>
    </border>
    <border>
      <left/>
      <right style="medium">
        <color theme="5" tint="-0.499984740745262"/>
      </right>
      <top style="thin">
        <color rgb="FF0000FF"/>
      </top>
      <bottom/>
      <diagonal/>
    </border>
    <border>
      <left/>
      <right/>
      <top/>
      <bottom style="hair">
        <color rgb="FF339933"/>
      </bottom>
      <diagonal/>
    </border>
    <border>
      <left/>
      <right style="hair">
        <color rgb="FF339933"/>
      </right>
      <top/>
      <bottom/>
      <diagonal/>
    </border>
    <border>
      <left/>
      <right/>
      <top/>
      <bottom style="dotted">
        <color rgb="FFC00000"/>
      </bottom>
      <diagonal/>
    </border>
    <border>
      <left style="medium">
        <color rgb="FFC00000"/>
      </left>
      <right style="medium">
        <color rgb="FFC00000"/>
      </right>
      <top style="medium">
        <color rgb="FFC00000"/>
      </top>
      <bottom style="medium">
        <color rgb="FFC00000"/>
      </bottom>
      <diagonal/>
    </border>
    <border>
      <left/>
      <right/>
      <top style="dotted">
        <color theme="4" tint="-0.249977111117893"/>
      </top>
      <bottom style="dotted">
        <color theme="4" tint="-0.249977111117893"/>
      </bottom>
      <diagonal/>
    </border>
    <border>
      <left style="thin">
        <color rgb="FF3366FF"/>
      </left>
      <right style="thin">
        <color rgb="FF3366FF"/>
      </right>
      <top style="thin">
        <color rgb="FF3366FF"/>
      </top>
      <bottom style="hair">
        <color rgb="FF0033CC"/>
      </bottom>
      <diagonal/>
    </border>
    <border>
      <left style="thin">
        <color rgb="FF3366FF"/>
      </left>
      <right style="thin">
        <color rgb="FF3366FF"/>
      </right>
      <top style="thin">
        <color rgb="FF0033CC"/>
      </top>
      <bottom style="hair">
        <color rgb="FF0033CC"/>
      </bottom>
      <diagonal/>
    </border>
    <border>
      <left style="thin">
        <color rgb="FF3366FF"/>
      </left>
      <right style="thin">
        <color rgb="FF3366FF"/>
      </right>
      <top style="thin">
        <color rgb="FF0033CC"/>
      </top>
      <bottom style="thin">
        <color rgb="FF3366FF"/>
      </bottom>
      <diagonal/>
    </border>
    <border>
      <left/>
      <right/>
      <top/>
      <bottom style="dotted">
        <color theme="4"/>
      </bottom>
      <diagonal/>
    </border>
    <border>
      <left/>
      <right style="dotted">
        <color theme="4"/>
      </right>
      <top/>
      <bottom/>
      <diagonal/>
    </border>
    <border>
      <left style="dotted">
        <color theme="4"/>
      </left>
      <right/>
      <top/>
      <bottom/>
      <diagonal/>
    </border>
    <border>
      <left/>
      <right/>
      <top style="medium">
        <color rgb="FF002060"/>
      </top>
      <bottom style="dotted">
        <color theme="4"/>
      </bottom>
      <diagonal/>
    </border>
    <border>
      <left/>
      <right style="double">
        <color theme="4"/>
      </right>
      <top style="thin">
        <color theme="4"/>
      </top>
      <bottom style="thin">
        <color rgb="FF3333FF"/>
      </bottom>
      <diagonal/>
    </border>
    <border>
      <left/>
      <right/>
      <top style="thin">
        <color indexed="64"/>
      </top>
      <bottom style="thin">
        <color rgb="FF002060"/>
      </bottom>
      <diagonal/>
    </border>
    <border>
      <left style="thin">
        <color indexed="64"/>
      </left>
      <right style="thin">
        <color indexed="64"/>
      </right>
      <top style="thin">
        <color indexed="64"/>
      </top>
      <bottom style="thin">
        <color rgb="FF002060"/>
      </bottom>
      <diagonal/>
    </border>
    <border>
      <left style="dashed">
        <color rgb="FF33CC33"/>
      </left>
      <right/>
      <top style="dashed">
        <color rgb="FF33CC33"/>
      </top>
      <bottom style="dashed">
        <color rgb="FF33CC33"/>
      </bottom>
      <diagonal/>
    </border>
    <border>
      <left style="dotted">
        <color theme="4" tint="-0.249977111117893"/>
      </left>
      <right/>
      <top style="dotted">
        <color theme="4" tint="-0.249977111117893"/>
      </top>
      <bottom style="dotted">
        <color theme="4" tint="-0.249977111117893"/>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rgb="FF3333FF"/>
      </bottom>
      <diagonal/>
    </border>
    <border>
      <left/>
      <right/>
      <top style="dotted">
        <color theme="4" tint="-0.249977111117893"/>
      </top>
      <bottom/>
      <diagonal/>
    </border>
    <border>
      <left/>
      <right/>
      <top style="dotted">
        <color theme="4"/>
      </top>
      <bottom style="dotted">
        <color theme="4"/>
      </bottom>
      <diagonal/>
    </border>
    <border>
      <left/>
      <right style="dotted">
        <color theme="4"/>
      </right>
      <top style="dotted">
        <color theme="4"/>
      </top>
      <bottom style="dotted">
        <color theme="4"/>
      </bottom>
      <diagonal/>
    </border>
    <border>
      <left/>
      <right/>
      <top/>
      <bottom style="dotted">
        <color theme="4" tint="-0.249977111117893"/>
      </bottom>
      <diagonal/>
    </border>
    <border>
      <left style="thin">
        <color rgb="FF0033CC"/>
      </left>
      <right style="thin">
        <color rgb="FF0000FF"/>
      </right>
      <top/>
      <bottom/>
      <diagonal/>
    </border>
    <border>
      <left style="dotted">
        <color theme="4"/>
      </left>
      <right style="dotted">
        <color theme="4"/>
      </right>
      <top/>
      <bottom/>
      <diagonal/>
    </border>
    <border>
      <left style="hair">
        <color rgb="FF0033CC"/>
      </left>
      <right style="hair">
        <color rgb="FF0033CC"/>
      </right>
      <top style="thin">
        <color rgb="FF0033CC"/>
      </top>
      <bottom/>
      <diagonal/>
    </border>
    <border>
      <left style="hair">
        <color rgb="FF0033CC"/>
      </left>
      <right style="double">
        <color rgb="FF0000FF"/>
      </right>
      <top style="thin">
        <color rgb="FF0033CC"/>
      </top>
      <bottom/>
      <diagonal/>
    </border>
    <border>
      <left style="hair">
        <color rgb="FF0000FF"/>
      </left>
      <right style="hair">
        <color rgb="FF0000FF"/>
      </right>
      <top style="hair">
        <color rgb="FF0000FF"/>
      </top>
      <bottom style="hair">
        <color rgb="FF0000FF"/>
      </bottom>
      <diagonal/>
    </border>
    <border>
      <left style="hair">
        <color rgb="FF0000FF"/>
      </left>
      <right style="double">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right style="double">
        <color rgb="FF0033CC"/>
      </right>
      <top style="hair">
        <color rgb="FF0000FF"/>
      </top>
      <bottom style="thin">
        <color rgb="FF0000FF"/>
      </bottom>
      <diagonal/>
    </border>
    <border>
      <left style="dotted">
        <color theme="4"/>
      </left>
      <right/>
      <top style="dotted">
        <color theme="4"/>
      </top>
      <bottom style="dotted">
        <color theme="4"/>
      </bottom>
      <diagonal/>
    </border>
    <border>
      <left style="thin">
        <color rgb="FF002060"/>
      </left>
      <right/>
      <top style="medium">
        <color indexed="64"/>
      </top>
      <bottom/>
      <diagonal/>
    </border>
    <border>
      <left style="thin">
        <color rgb="FF002060"/>
      </left>
      <right/>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top style="thin">
        <color rgb="FF002060"/>
      </top>
      <bottom style="medium">
        <color indexed="64"/>
      </bottom>
      <diagonal/>
    </border>
    <border>
      <left/>
      <right style="dashed">
        <color theme="4" tint="-0.249977111117893"/>
      </right>
      <top style="dashed">
        <color rgb="FF33CC33"/>
      </top>
      <bottom style="dashed">
        <color rgb="FF33CC33"/>
      </bottom>
      <diagonal/>
    </border>
    <border>
      <left/>
      <right/>
      <top style="dotted">
        <color indexed="12"/>
      </top>
      <bottom style="dashed">
        <color theme="4" tint="-0.249977111117893"/>
      </bottom>
      <diagonal/>
    </border>
    <border>
      <left/>
      <right style="dotted">
        <color indexed="12"/>
      </right>
      <top style="dotted">
        <color indexed="12"/>
      </top>
      <bottom style="dashed">
        <color theme="4" tint="-0.249977111117893"/>
      </bottom>
      <diagonal/>
    </border>
    <border>
      <left style="dashed">
        <color rgb="FF33CC33"/>
      </left>
      <right/>
      <top style="dashed">
        <color rgb="FFC89800"/>
      </top>
      <bottom style="dashed">
        <color rgb="FFC89800"/>
      </bottom>
      <diagonal/>
    </border>
    <border>
      <left/>
      <right/>
      <top style="dashed">
        <color rgb="FFC89800"/>
      </top>
      <bottom style="dashed">
        <color rgb="FFC89800"/>
      </bottom>
      <diagonal/>
    </border>
    <border>
      <left/>
      <right style="dashed">
        <color rgb="FFC89800"/>
      </right>
      <top style="dashed">
        <color rgb="FFC89800"/>
      </top>
      <bottom style="dashed">
        <color rgb="FFC89800"/>
      </bottom>
      <diagonal/>
    </border>
    <border>
      <left/>
      <right style="dashed">
        <color rgb="FF33CC33"/>
      </right>
      <top style="dashed">
        <color rgb="FFC89800"/>
      </top>
      <bottom style="dashed">
        <color rgb="FFC89800"/>
      </bottom>
      <diagonal/>
    </border>
    <border>
      <left/>
      <right style="medium">
        <color theme="5" tint="-0.249977111117893"/>
      </right>
      <top/>
      <bottom style="dotted">
        <color rgb="FFC00000"/>
      </bottom>
      <diagonal/>
    </border>
    <border>
      <left style="dashed">
        <color rgb="FFFF9900"/>
      </left>
      <right/>
      <top/>
      <bottom/>
      <diagonal/>
    </border>
    <border>
      <left style="dashed">
        <color rgb="FFC89800"/>
      </left>
      <right/>
      <top/>
      <bottom/>
      <diagonal/>
    </border>
    <border>
      <left/>
      <right/>
      <top style="dashed">
        <color rgb="FFFF9900"/>
      </top>
      <bottom style="dashed">
        <color rgb="FFFF9900"/>
      </bottom>
      <diagonal/>
    </border>
    <border>
      <left/>
      <right style="hair">
        <color rgb="FF0000FF"/>
      </right>
      <top style="hair">
        <color rgb="FF0000FF"/>
      </top>
      <bottom style="hair">
        <color rgb="FF0000FF"/>
      </bottom>
      <diagonal/>
    </border>
    <border>
      <left style="hair">
        <color indexed="64"/>
      </left>
      <right style="hair">
        <color indexed="64"/>
      </right>
      <top style="hair">
        <color rgb="FF0033CC"/>
      </top>
      <bottom style="hair">
        <color rgb="FF0033CC"/>
      </bottom>
      <diagonal/>
    </border>
    <border>
      <left style="hair">
        <color indexed="64"/>
      </left>
      <right style="thin">
        <color rgb="FF0033CC"/>
      </right>
      <top style="hair">
        <color rgb="FF0033CC"/>
      </top>
      <bottom style="hair">
        <color rgb="FF0033CC"/>
      </bottom>
      <diagonal/>
    </border>
    <border>
      <left style="hair">
        <color rgb="FF0033CC"/>
      </left>
      <right style="hair">
        <color rgb="FF0033CC"/>
      </right>
      <top style="hair">
        <color rgb="FF0033CC"/>
      </top>
      <bottom style="hair">
        <color rgb="FF0033CC"/>
      </bottom>
      <diagonal/>
    </border>
    <border>
      <left style="hair">
        <color rgb="FF0033CC"/>
      </left>
      <right style="thin">
        <color rgb="FF0033CC"/>
      </right>
      <top style="hair">
        <color rgb="FF0033CC"/>
      </top>
      <bottom style="hair">
        <color rgb="FF0033CC"/>
      </bottom>
      <diagonal/>
    </border>
    <border>
      <left style="dotted">
        <color theme="4"/>
      </left>
      <right style="dotted">
        <color theme="4"/>
      </right>
      <top style="dotted">
        <color theme="4"/>
      </top>
      <bottom style="dotted">
        <color theme="4"/>
      </bottom>
      <diagonal/>
    </border>
    <border>
      <left/>
      <right style="hair">
        <color rgb="FF0033CC"/>
      </right>
      <top style="thin">
        <color rgb="FF0033CC"/>
      </top>
      <bottom/>
      <diagonal/>
    </border>
    <border>
      <left style="hair">
        <color rgb="FF0000FF"/>
      </left>
      <right style="thin">
        <color rgb="FF0000FF"/>
      </right>
      <top style="hair">
        <color rgb="FF0000FF"/>
      </top>
      <bottom style="hair">
        <color rgb="FF0000FF"/>
      </bottom>
      <diagonal/>
    </border>
    <border>
      <left/>
      <right style="hair">
        <color indexed="64"/>
      </right>
      <top style="hair">
        <color rgb="FF0000FF"/>
      </top>
      <bottom style="hair">
        <color rgb="FF0000FF"/>
      </bottom>
      <diagonal/>
    </border>
    <border>
      <left style="hair">
        <color indexed="64"/>
      </left>
      <right style="hair">
        <color indexed="64"/>
      </right>
      <top style="hair">
        <color rgb="FF0000FF"/>
      </top>
      <bottom style="hair">
        <color rgb="FF0000FF"/>
      </bottom>
      <diagonal/>
    </border>
    <border>
      <left style="hair">
        <color rgb="FF0033CC"/>
      </left>
      <right/>
      <top style="hair">
        <color rgb="FF0033CC"/>
      </top>
      <bottom style="hair">
        <color rgb="FF0033CC"/>
      </bottom>
      <diagonal/>
    </border>
    <border>
      <left/>
      <right/>
      <top style="hair">
        <color rgb="FF0033CC"/>
      </top>
      <bottom style="hair">
        <color rgb="FF0033CC"/>
      </bottom>
      <diagonal/>
    </border>
    <border>
      <left/>
      <right style="hair">
        <color rgb="FF0033CC"/>
      </right>
      <top style="hair">
        <color rgb="FF0033CC"/>
      </top>
      <bottom style="hair">
        <color rgb="FF0033CC"/>
      </bottom>
      <diagonal/>
    </border>
    <border>
      <left style="thin">
        <color rgb="FF0033CC"/>
      </left>
      <right style="hair">
        <color rgb="FF0033CC"/>
      </right>
      <top style="hair">
        <color rgb="FF0033CC"/>
      </top>
      <bottom style="hair">
        <color rgb="FF0033CC"/>
      </bottom>
      <diagonal/>
    </border>
    <border>
      <left style="hair">
        <color rgb="FF0000FF"/>
      </left>
      <right style="hair">
        <color indexed="64"/>
      </right>
      <top style="hair">
        <color rgb="FF0000FF"/>
      </top>
      <bottom style="hair">
        <color rgb="FF0000FF"/>
      </bottom>
      <diagonal/>
    </border>
    <border>
      <left style="hair">
        <color indexed="64"/>
      </left>
      <right style="hair">
        <color rgb="FF0066FF"/>
      </right>
      <top style="hair">
        <color rgb="FF0000FF"/>
      </top>
      <bottom style="hair">
        <color rgb="FF0000FF"/>
      </bottom>
      <diagonal/>
    </border>
    <border>
      <left/>
      <right style="hair">
        <color rgb="FF0033CC"/>
      </right>
      <top style="thin">
        <color indexed="64"/>
      </top>
      <bottom/>
      <diagonal/>
    </border>
    <border>
      <left style="thin">
        <color rgb="FF0033CC"/>
      </left>
      <right style="hair">
        <color rgb="FF0033CC"/>
      </right>
      <top style="thin">
        <color rgb="FF0033CC"/>
      </top>
      <bottom style="thin">
        <color rgb="FF0000FF"/>
      </bottom>
      <diagonal/>
    </border>
    <border>
      <left style="hair">
        <color rgb="FF0033CC"/>
      </left>
      <right style="hair">
        <color rgb="FF0033CC"/>
      </right>
      <top style="thin">
        <color rgb="FF0033CC"/>
      </top>
      <bottom style="thin">
        <color rgb="FF0000FF"/>
      </bottom>
      <diagonal/>
    </border>
    <border>
      <left style="hair">
        <color rgb="FF0033CC"/>
      </left>
      <right style="hair">
        <color indexed="64"/>
      </right>
      <top style="thin">
        <color indexed="64"/>
      </top>
      <bottom/>
      <diagonal/>
    </border>
    <border>
      <left style="hair">
        <color indexed="64"/>
      </left>
      <right style="hair">
        <color rgb="FF0066FF"/>
      </right>
      <top style="thin">
        <color indexed="64"/>
      </top>
      <bottom/>
      <diagonal/>
    </border>
    <border>
      <left style="hair">
        <color indexed="64"/>
      </left>
      <right style="hair">
        <color indexed="64"/>
      </right>
      <top style="thin">
        <color rgb="FF0033CC"/>
      </top>
      <bottom style="hair">
        <color rgb="FF0033CC"/>
      </bottom>
      <diagonal/>
    </border>
    <border>
      <left style="hair">
        <color indexed="64"/>
      </left>
      <right style="thin">
        <color rgb="FF0033CC"/>
      </right>
      <top style="thin">
        <color rgb="FF0033CC"/>
      </top>
      <bottom style="hair">
        <color rgb="FF0033CC"/>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thin">
        <color rgb="FF002060"/>
      </left>
      <right/>
      <top style="thin">
        <color indexed="64"/>
      </top>
      <bottom/>
      <diagonal/>
    </border>
    <border>
      <left style="thin">
        <color rgb="FF002060"/>
      </left>
      <right/>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33CC"/>
      </left>
      <right/>
      <top style="thin">
        <color rgb="FF0033CC"/>
      </top>
      <bottom style="hair">
        <color rgb="FF0000FF"/>
      </bottom>
      <diagonal/>
    </border>
    <border>
      <left/>
      <right style="hair">
        <color rgb="FF0000FF"/>
      </right>
      <top style="thin">
        <color rgb="FF0033CC"/>
      </top>
      <bottom style="hair">
        <color rgb="FF0000FF"/>
      </bottom>
      <diagonal/>
    </border>
    <border>
      <left style="thin">
        <color indexed="12"/>
      </left>
      <right/>
      <top style="hair">
        <color indexed="12"/>
      </top>
      <bottom style="double">
        <color rgb="FF0000FF"/>
      </bottom>
      <diagonal/>
    </border>
    <border>
      <left/>
      <right/>
      <top style="hair">
        <color indexed="12"/>
      </top>
      <bottom style="double">
        <color rgb="FF0000FF"/>
      </bottom>
      <diagonal/>
    </border>
    <border>
      <left/>
      <right style="thick">
        <color indexed="12"/>
      </right>
      <top style="hair">
        <color indexed="12"/>
      </top>
      <bottom style="double">
        <color rgb="FF0000FF"/>
      </bottom>
      <diagonal/>
    </border>
    <border>
      <left style="double">
        <color rgb="FF0033CC"/>
      </left>
      <right/>
      <top style="thin">
        <color rgb="FF0033CC"/>
      </top>
      <bottom/>
      <diagonal/>
    </border>
    <border>
      <left style="hair">
        <color rgb="FF0033CC"/>
      </left>
      <right/>
      <top style="thin">
        <color rgb="FF0033CC"/>
      </top>
      <bottom/>
      <diagonal/>
    </border>
    <border>
      <left/>
      <right style="double">
        <color rgb="FF0033CC"/>
      </right>
      <top style="thin">
        <color rgb="FF0033CC"/>
      </top>
      <bottom/>
      <diagonal/>
    </border>
    <border>
      <left/>
      <right style="thin">
        <color rgb="FF002060"/>
      </right>
      <top style="medium">
        <color indexed="64"/>
      </top>
      <bottom/>
      <diagonal/>
    </border>
    <border>
      <left/>
      <right style="thin">
        <color rgb="FF002060"/>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top/>
      <bottom style="thin">
        <color rgb="FF002060"/>
      </bottom>
      <diagonal/>
    </border>
    <border>
      <left/>
      <right style="thin">
        <color rgb="FF002060"/>
      </right>
      <top/>
      <bottom style="thin">
        <color rgb="FF002060"/>
      </bottom>
      <diagonal/>
    </border>
    <border>
      <left style="double">
        <color indexed="12"/>
      </left>
      <right/>
      <top style="thin">
        <color rgb="FF3333FF"/>
      </top>
      <bottom style="thin">
        <color rgb="FF3333FF"/>
      </bottom>
      <diagonal/>
    </border>
    <border>
      <left/>
      <right/>
      <top style="thin">
        <color rgb="FF3333FF"/>
      </top>
      <bottom style="thin">
        <color rgb="FF3333FF"/>
      </bottom>
      <diagonal/>
    </border>
    <border>
      <left/>
      <right style="thin">
        <color indexed="12"/>
      </right>
      <top style="thin">
        <color rgb="FF3333FF"/>
      </top>
      <bottom style="thin">
        <color rgb="FF3333FF"/>
      </bottom>
      <diagonal/>
    </border>
    <border>
      <left style="thin">
        <color indexed="12"/>
      </left>
      <right/>
      <top style="thin">
        <color rgb="FF3333FF"/>
      </top>
      <bottom style="thin">
        <color rgb="FF3333FF"/>
      </bottom>
      <diagonal/>
    </border>
    <border>
      <left/>
      <right style="double">
        <color indexed="12"/>
      </right>
      <top style="thin">
        <color rgb="FF3333FF"/>
      </top>
      <bottom style="thin">
        <color rgb="FF3333FF"/>
      </bottom>
      <diagonal/>
    </border>
    <border>
      <left style="thin">
        <color rgb="FF002060"/>
      </left>
      <right style="thin">
        <color rgb="FF002060"/>
      </right>
      <top style="thin">
        <color rgb="FF002060"/>
      </top>
      <bottom style="thin">
        <color rgb="FF002060"/>
      </bottom>
      <diagonal/>
    </border>
    <border>
      <left/>
      <right style="thin">
        <color rgb="FFC00000"/>
      </right>
      <top style="thin">
        <color rgb="FFC00000"/>
      </top>
      <bottom style="thin">
        <color rgb="FFC00000"/>
      </bottom>
      <diagonal/>
    </border>
    <border>
      <left/>
      <right/>
      <top style="thin">
        <color rgb="FF993366"/>
      </top>
      <bottom style="thin">
        <color rgb="FF993366"/>
      </bottom>
      <diagonal/>
    </border>
    <border>
      <left/>
      <right style="thick">
        <color indexed="20"/>
      </right>
      <top style="thin">
        <color rgb="FF993366"/>
      </top>
      <bottom style="thin">
        <color rgb="FF993366"/>
      </bottom>
      <diagonal/>
    </border>
    <border>
      <left style="thick">
        <color indexed="20"/>
      </left>
      <right/>
      <top/>
      <bottom style="thin">
        <color rgb="FF993366"/>
      </bottom>
      <diagonal/>
    </border>
    <border>
      <left/>
      <right/>
      <top/>
      <bottom style="thin">
        <color rgb="FF993366"/>
      </bottom>
      <diagonal/>
    </border>
    <border>
      <left/>
      <right style="thick">
        <color indexed="20"/>
      </right>
      <top/>
      <bottom style="thin">
        <color rgb="FF993366"/>
      </bottom>
      <diagonal/>
    </border>
    <border>
      <left style="thick">
        <color indexed="12"/>
      </left>
      <right/>
      <top style="thin">
        <color theme="4"/>
      </top>
      <bottom style="thin">
        <color rgb="FF3333FF"/>
      </bottom>
      <diagonal/>
    </border>
    <border>
      <left/>
      <right/>
      <top style="thin">
        <color theme="4"/>
      </top>
      <bottom style="thin">
        <color rgb="FF3333FF"/>
      </bottom>
      <diagonal/>
    </border>
    <border>
      <left style="medium">
        <color theme="5" tint="-0.249977111117893"/>
      </left>
      <right/>
      <top style="medium">
        <color theme="5" tint="-0.499984740745262"/>
      </top>
      <bottom style="medium">
        <color theme="5" tint="-0.249977111117893"/>
      </bottom>
      <diagonal/>
    </border>
    <border>
      <left/>
      <right/>
      <top style="medium">
        <color theme="5" tint="-0.499984740745262"/>
      </top>
      <bottom style="medium">
        <color theme="5" tint="-0.249977111117893"/>
      </bottom>
      <diagonal/>
    </border>
    <border>
      <left/>
      <right style="medium">
        <color theme="5" tint="-0.249977111117893"/>
      </right>
      <top style="medium">
        <color theme="5" tint="-0.499984740745262"/>
      </top>
      <bottom style="medium">
        <color theme="5" tint="-0.249977111117893"/>
      </bottom>
      <diagonal/>
    </border>
    <border>
      <left style="thick">
        <color indexed="12"/>
      </left>
      <right/>
      <top style="thick">
        <color indexed="12"/>
      </top>
      <bottom style="thin">
        <color theme="4"/>
      </bottom>
      <diagonal/>
    </border>
    <border>
      <left/>
      <right/>
      <top style="thick">
        <color indexed="12"/>
      </top>
      <bottom style="thin">
        <color theme="4"/>
      </bottom>
      <diagonal/>
    </border>
    <border>
      <left/>
      <right style="thick">
        <color indexed="12"/>
      </right>
      <top style="thick">
        <color indexed="12"/>
      </top>
      <bottom style="thin">
        <color theme="4"/>
      </bottom>
      <diagonal/>
    </border>
    <border>
      <left style="thin">
        <color rgb="FF0070C0"/>
      </left>
      <right/>
      <top style="dotted">
        <color indexed="12"/>
      </top>
      <bottom style="dashed">
        <color theme="4" tint="-0.249977111117893"/>
      </bottom>
      <diagonal/>
    </border>
    <border>
      <left/>
      <right style="dashed">
        <color theme="4" tint="-0.249977111117893"/>
      </right>
      <top style="dotted">
        <color indexed="12"/>
      </top>
      <bottom style="dashed">
        <color theme="4" tint="-0.249977111117893"/>
      </bottom>
      <diagonal/>
    </border>
    <border>
      <left/>
      <right style="dotted">
        <color theme="4" tint="-0.249977111117893"/>
      </right>
      <top style="dotted">
        <color theme="4" tint="-0.249977111117893"/>
      </top>
      <bottom style="dotted">
        <color theme="4" tint="-0.249977111117893"/>
      </bottom>
      <diagonal/>
    </border>
    <border>
      <left style="double">
        <color indexed="12"/>
      </left>
      <right/>
      <top style="hair">
        <color indexed="12"/>
      </top>
      <bottom style="double">
        <color rgb="FF0000FF"/>
      </bottom>
      <diagonal/>
    </border>
    <border>
      <left/>
      <right style="thin">
        <color indexed="12"/>
      </right>
      <top style="hair">
        <color indexed="12"/>
      </top>
      <bottom style="double">
        <color rgb="FF0000FF"/>
      </bottom>
      <diagonal/>
    </border>
    <border>
      <left/>
      <right style="thick">
        <color indexed="12"/>
      </right>
      <top/>
      <bottom style="thin">
        <color rgb="FF3333FF"/>
      </bottom>
      <diagonal/>
    </border>
    <border>
      <left style="dotted">
        <color rgb="FF0070C0"/>
      </left>
      <right/>
      <top style="dotted">
        <color rgb="FF0070C0"/>
      </top>
      <bottom style="dotted">
        <color rgb="FF0070C0"/>
      </bottom>
      <diagonal/>
    </border>
    <border>
      <left/>
      <right/>
      <top style="dotted">
        <color rgb="FF0070C0"/>
      </top>
      <bottom style="dotted">
        <color rgb="FF0070C0"/>
      </bottom>
      <diagonal/>
    </border>
    <border>
      <left/>
      <right style="dotted">
        <color rgb="FF0070C0"/>
      </right>
      <top style="dotted">
        <color rgb="FF0070C0"/>
      </top>
      <bottom style="dotted">
        <color rgb="FF0070C0"/>
      </bottom>
      <diagonal/>
    </border>
    <border>
      <left/>
      <right style="hair">
        <color rgb="FFC00000"/>
      </right>
      <top/>
      <bottom style="hair">
        <color rgb="FFC00000"/>
      </bottom>
      <diagonal/>
    </border>
    <border>
      <left style="hair">
        <color rgb="FFC00000"/>
      </left>
      <right style="hair">
        <color rgb="FFC00000"/>
      </right>
      <top/>
      <bottom style="hair">
        <color rgb="FFC00000"/>
      </bottom>
      <diagonal/>
    </border>
    <border>
      <left style="hair">
        <color rgb="FFC00000"/>
      </left>
      <right/>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top style="hair">
        <color rgb="FFC00000"/>
      </top>
      <bottom style="hair">
        <color rgb="FFC00000"/>
      </bottom>
      <diagonal/>
    </border>
    <border>
      <left/>
      <right style="hair">
        <color rgb="FFC00000"/>
      </right>
      <top style="hair">
        <color rgb="FFC00000"/>
      </top>
      <bottom style="hair">
        <color rgb="FF339933"/>
      </bottom>
      <diagonal/>
    </border>
    <border>
      <left style="hair">
        <color rgb="FFC00000"/>
      </left>
      <right style="hair">
        <color rgb="FFC00000"/>
      </right>
      <top style="hair">
        <color rgb="FFC00000"/>
      </top>
      <bottom style="hair">
        <color rgb="FF339933"/>
      </bottom>
      <diagonal/>
    </border>
    <border>
      <left style="hair">
        <color rgb="FFC00000"/>
      </left>
      <right/>
      <top style="hair">
        <color rgb="FFC00000"/>
      </top>
      <bottom style="hair">
        <color rgb="FF339933"/>
      </bottom>
      <diagonal/>
    </border>
    <border>
      <left/>
      <right style="dashed">
        <color rgb="FFC89800"/>
      </right>
      <top/>
      <bottom/>
      <diagonal/>
    </border>
    <border>
      <left/>
      <right style="dashed">
        <color rgb="FF002060"/>
      </right>
      <top style="thin">
        <color indexed="64"/>
      </top>
      <bottom style="thin">
        <color indexed="64"/>
      </bottom>
      <diagonal/>
    </border>
    <border>
      <left/>
      <right style="dashed">
        <color rgb="FFC89800"/>
      </right>
      <top style="dashed">
        <color rgb="FFC89800"/>
      </top>
      <bottom/>
      <diagonal/>
    </border>
    <border>
      <left/>
      <right style="dashed">
        <color rgb="FFFF9900"/>
      </right>
      <top style="dashed">
        <color rgb="FFFF9900"/>
      </top>
      <bottom style="dashed">
        <color rgb="FFFF9900"/>
      </bottom>
      <diagonal/>
    </border>
    <border>
      <left/>
      <right/>
      <top style="dashed">
        <color rgb="FF002060"/>
      </top>
      <bottom style="dashed">
        <color rgb="FF002060"/>
      </bottom>
      <diagonal/>
    </border>
    <border>
      <left/>
      <right style="dashed">
        <color rgb="FF002060"/>
      </right>
      <top style="dashed">
        <color rgb="FF002060"/>
      </top>
      <bottom style="dashed">
        <color rgb="FF002060"/>
      </bottom>
      <diagonal/>
    </border>
    <border>
      <left style="dashed">
        <color rgb="FF33CC33"/>
      </left>
      <right/>
      <top/>
      <bottom/>
      <diagonal/>
    </border>
    <border>
      <left/>
      <right style="thick">
        <color indexed="12"/>
      </right>
      <top style="thin">
        <color theme="4"/>
      </top>
      <bottom style="thin">
        <color rgb="FF3333FF"/>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top style="hair">
        <color indexed="20"/>
      </top>
      <bottom style="double">
        <color rgb="FF990033"/>
      </bottom>
      <diagonal/>
    </border>
    <border>
      <left/>
      <right style="thick">
        <color indexed="20"/>
      </right>
      <top style="hair">
        <color indexed="20"/>
      </top>
      <bottom style="double">
        <color rgb="FF990033"/>
      </bottom>
      <diagonal/>
    </border>
    <border>
      <left style="thick">
        <color indexed="20"/>
      </left>
      <right/>
      <top/>
      <bottom style="double">
        <color rgb="FF990033"/>
      </bottom>
      <diagonal/>
    </border>
    <border>
      <left/>
      <right/>
      <top/>
      <bottom style="double">
        <color rgb="FF990033"/>
      </bottom>
      <diagonal/>
    </border>
    <border>
      <left/>
      <right style="thin">
        <color rgb="FF993366"/>
      </right>
      <top/>
      <bottom style="double">
        <color rgb="FF990033"/>
      </bottom>
      <diagonal/>
    </border>
    <border>
      <left/>
      <right style="thick">
        <color indexed="12"/>
      </right>
      <top style="thin">
        <color rgb="FF3333FF"/>
      </top>
      <bottom style="thin">
        <color rgb="FF3333FF"/>
      </bottom>
      <diagonal/>
    </border>
    <border>
      <left style="thick">
        <color indexed="12"/>
      </left>
      <right/>
      <top style="thin">
        <color rgb="FF3333FF"/>
      </top>
      <bottom style="thin">
        <color rgb="FF3333FF"/>
      </bottom>
      <diagonal/>
    </border>
    <border>
      <left style="double">
        <color indexed="12"/>
      </left>
      <right/>
      <top style="thin">
        <color rgb="FF3333FF"/>
      </top>
      <bottom style="hair">
        <color indexed="12"/>
      </bottom>
      <diagonal/>
    </border>
    <border>
      <left/>
      <right/>
      <top style="thin">
        <color rgb="FF3333FF"/>
      </top>
      <bottom style="hair">
        <color indexed="12"/>
      </bottom>
      <diagonal/>
    </border>
    <border>
      <left/>
      <right style="thin">
        <color indexed="12"/>
      </right>
      <top style="thin">
        <color rgb="FF3333FF"/>
      </top>
      <bottom style="hair">
        <color indexed="12"/>
      </bottom>
      <diagonal/>
    </border>
    <border>
      <left style="thin">
        <color rgb="FF002060"/>
      </left>
      <right style="thin">
        <color rgb="FF002060"/>
      </right>
      <top style="thin">
        <color rgb="FF002060"/>
      </top>
      <bottom style="medium">
        <color indexed="64"/>
      </bottom>
      <diagonal/>
    </border>
    <border>
      <left style="medium">
        <color indexed="64"/>
      </left>
      <right style="thin">
        <color rgb="FF002060"/>
      </right>
      <top style="thin">
        <color rgb="FF002060"/>
      </top>
      <bottom style="medium">
        <color indexed="64"/>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thin">
        <color rgb="FF002060"/>
      </right>
      <top style="thin">
        <color rgb="FF002060"/>
      </top>
      <bottom style="thin">
        <color rgb="FF002060"/>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dotted">
        <color rgb="FFC00000"/>
      </left>
      <right/>
      <top style="thin">
        <color rgb="FFC00000"/>
      </top>
      <bottom style="thin">
        <color rgb="FFC00000"/>
      </bottom>
      <diagonal/>
    </border>
    <border>
      <left/>
      <right style="hair">
        <color rgb="FF002060"/>
      </right>
      <top style="thin">
        <color rgb="FFC00000"/>
      </top>
      <bottom style="thin">
        <color rgb="FFC00000"/>
      </bottom>
      <diagonal/>
    </border>
    <border>
      <left/>
      <right/>
      <top style="thin">
        <color rgb="FF002060"/>
      </top>
      <bottom style="medium">
        <color indexed="64"/>
      </bottom>
      <diagonal/>
    </border>
    <border>
      <left/>
      <right style="thin">
        <color rgb="FF002060"/>
      </right>
      <top style="thin">
        <color rgb="FF002060"/>
      </top>
      <bottom style="medium">
        <color indexed="64"/>
      </bottom>
      <diagonal/>
    </border>
    <border>
      <left style="medium">
        <color indexed="64"/>
      </left>
      <right style="thin">
        <color rgb="FF002060"/>
      </right>
      <top/>
      <bottom style="thin">
        <color rgb="FF002060"/>
      </bottom>
      <diagonal/>
    </border>
    <border>
      <left style="thin">
        <color rgb="FF002060"/>
      </left>
      <right style="thin">
        <color rgb="FF002060"/>
      </right>
      <top/>
      <bottom style="thin">
        <color rgb="FF002060"/>
      </bottom>
      <diagonal/>
    </border>
    <border>
      <left style="hair">
        <color rgb="FF0033CC"/>
      </left>
      <right/>
      <top style="hair">
        <color rgb="FF0000FF"/>
      </top>
      <bottom style="thin">
        <color rgb="FF0000FF"/>
      </bottom>
      <diagonal/>
    </border>
    <border>
      <left/>
      <right/>
      <top style="hair">
        <color rgb="FF0000FF"/>
      </top>
      <bottom style="thin">
        <color rgb="FF0000FF"/>
      </bottom>
      <diagonal/>
    </border>
    <border>
      <left/>
      <right style="hair">
        <color rgb="FF0033CC"/>
      </right>
      <top style="hair">
        <color rgb="FF0000FF"/>
      </top>
      <bottom style="thin">
        <color rgb="FF0000FF"/>
      </bottom>
      <diagonal/>
    </border>
    <border>
      <left style="hair">
        <color rgb="FF0033CC"/>
      </left>
      <right/>
      <top style="thin">
        <color indexed="64"/>
      </top>
      <bottom/>
      <diagonal/>
    </border>
    <border>
      <left style="thick">
        <color indexed="12"/>
      </left>
      <right/>
      <top style="double">
        <color rgb="FF0033CC"/>
      </top>
      <bottom style="medium">
        <color rgb="FF0000FF"/>
      </bottom>
      <diagonal/>
    </border>
    <border>
      <left/>
      <right/>
      <top style="double">
        <color rgb="FF0033CC"/>
      </top>
      <bottom style="medium">
        <color rgb="FF0000FF"/>
      </bottom>
      <diagonal/>
    </border>
    <border>
      <left/>
      <right style="thin">
        <color indexed="12"/>
      </right>
      <top style="double">
        <color rgb="FF0033CC"/>
      </top>
      <bottom style="medium">
        <color rgb="FF0000FF"/>
      </bottom>
      <diagonal/>
    </border>
    <border>
      <left style="thick">
        <color indexed="12"/>
      </left>
      <right/>
      <top style="thin">
        <color rgb="FF3333FF"/>
      </top>
      <bottom style="hair">
        <color rgb="FF0000FF"/>
      </bottom>
      <diagonal/>
    </border>
    <border>
      <left/>
      <right/>
      <top style="thin">
        <color rgb="FF3333FF"/>
      </top>
      <bottom style="hair">
        <color rgb="FF0000FF"/>
      </bottom>
      <diagonal/>
    </border>
    <border>
      <left/>
      <right style="thin">
        <color indexed="12"/>
      </right>
      <top style="thin">
        <color rgb="FF3333FF"/>
      </top>
      <bottom style="hair">
        <color rgb="FF0000FF"/>
      </bottom>
      <diagonal/>
    </border>
    <border>
      <left style="double">
        <color indexed="12"/>
      </left>
      <right/>
      <top style="double">
        <color indexed="12"/>
      </top>
      <bottom style="medium">
        <color rgb="FF0000FF"/>
      </bottom>
      <diagonal/>
    </border>
    <border>
      <left/>
      <right/>
      <top style="double">
        <color indexed="12"/>
      </top>
      <bottom style="medium">
        <color rgb="FF0000FF"/>
      </bottom>
      <diagonal/>
    </border>
    <border>
      <left/>
      <right style="thin">
        <color indexed="12"/>
      </right>
      <top style="double">
        <color indexed="12"/>
      </top>
      <bottom style="medium">
        <color rgb="FF0000FF"/>
      </bottom>
      <diagonal/>
    </border>
    <border>
      <left style="thick">
        <color indexed="12"/>
      </left>
      <right/>
      <top style="hair">
        <color rgb="FF0000FF"/>
      </top>
      <bottom style="double">
        <color indexed="12"/>
      </bottom>
      <diagonal/>
    </border>
    <border>
      <left/>
      <right/>
      <top style="hair">
        <color rgb="FF0000FF"/>
      </top>
      <bottom style="double">
        <color indexed="12"/>
      </bottom>
      <diagonal/>
    </border>
    <border>
      <left/>
      <right style="thin">
        <color indexed="12"/>
      </right>
      <top style="hair">
        <color rgb="FF0000FF"/>
      </top>
      <bottom style="double">
        <color indexed="12"/>
      </bottom>
      <diagonal/>
    </border>
    <border>
      <left/>
      <right style="thin">
        <color rgb="FF993366"/>
      </right>
      <top style="double">
        <color indexed="25"/>
      </top>
      <bottom style="thick">
        <color indexed="20"/>
      </bottom>
      <diagonal/>
    </border>
    <border>
      <left/>
      <right style="double">
        <color indexed="12"/>
      </right>
      <top style="hair">
        <color indexed="12"/>
      </top>
      <bottom style="double">
        <color rgb="FF0000FF"/>
      </bottom>
      <diagonal/>
    </border>
    <border>
      <left style="thin">
        <color indexed="12"/>
      </left>
      <right/>
      <top/>
      <bottom style="thin">
        <color rgb="FF3333FF"/>
      </bottom>
      <diagonal/>
    </border>
    <border>
      <left/>
      <right style="double">
        <color indexed="12"/>
      </right>
      <top/>
      <bottom style="thin">
        <color rgb="FF3333FF"/>
      </bottom>
      <diagonal/>
    </border>
    <border>
      <left/>
      <right style="thin">
        <color rgb="FF993366"/>
      </right>
      <top/>
      <bottom style="double">
        <color indexed="61"/>
      </bottom>
      <diagonal/>
    </border>
    <border>
      <left style="thick">
        <color indexed="12"/>
      </left>
      <right/>
      <top style="double">
        <color indexed="12"/>
      </top>
      <bottom style="double">
        <color rgb="FF0033CC"/>
      </bottom>
      <diagonal/>
    </border>
    <border>
      <left/>
      <right/>
      <top style="double">
        <color indexed="12"/>
      </top>
      <bottom style="double">
        <color rgb="FF0033CC"/>
      </bottom>
      <diagonal/>
    </border>
    <border>
      <left/>
      <right style="thin">
        <color indexed="12"/>
      </right>
      <top style="double">
        <color indexed="12"/>
      </top>
      <bottom style="double">
        <color rgb="FF0033CC"/>
      </bottom>
      <diagonal/>
    </border>
    <border>
      <left/>
      <right style="thin">
        <color rgb="FF993366"/>
      </right>
      <top/>
      <bottom style="thin">
        <color rgb="FF993366"/>
      </bottom>
      <diagonal/>
    </border>
    <border>
      <left style="dotted">
        <color rgb="FF0070C0"/>
      </left>
      <right/>
      <top style="dotted">
        <color rgb="FF0070C0"/>
      </top>
      <bottom/>
      <diagonal/>
    </border>
    <border>
      <left/>
      <right/>
      <top style="dotted">
        <color rgb="FF0070C0"/>
      </top>
      <bottom/>
      <diagonal/>
    </border>
    <border>
      <left style="dotted">
        <color rgb="FF0070C0"/>
      </left>
      <right/>
      <top/>
      <bottom style="dotted">
        <color rgb="FF0070C0"/>
      </bottom>
      <diagonal/>
    </border>
    <border>
      <left/>
      <right/>
      <top/>
      <bottom style="dotted">
        <color rgb="FF0070C0"/>
      </bottom>
      <diagonal/>
    </border>
    <border>
      <left style="thick">
        <color indexed="51"/>
      </left>
      <right/>
      <top/>
      <bottom style="medium">
        <color rgb="FFFFC000"/>
      </bottom>
      <diagonal/>
    </border>
    <border>
      <left/>
      <right/>
      <top/>
      <bottom style="medium">
        <color rgb="FFFFC000"/>
      </bottom>
      <diagonal/>
    </border>
    <border>
      <left/>
      <right style="thin">
        <color rgb="FFFFC000"/>
      </right>
      <top/>
      <bottom style="medium">
        <color rgb="FFFFC000"/>
      </bottom>
      <diagonal/>
    </border>
    <border>
      <left/>
      <right/>
      <top/>
      <bottom style="double">
        <color rgb="FFFFC000"/>
      </bottom>
      <diagonal/>
    </border>
    <border>
      <left/>
      <right style="thick">
        <color indexed="51"/>
      </right>
      <top/>
      <bottom style="double">
        <color rgb="FFFFC000"/>
      </bottom>
      <diagonal/>
    </border>
    <border>
      <left style="thick">
        <color indexed="51"/>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right style="thin">
        <color rgb="FFFFC000"/>
      </right>
      <top/>
      <bottom style="double">
        <color indexed="51"/>
      </bottom>
      <diagonal/>
    </border>
    <border>
      <left/>
      <right style="thick">
        <color indexed="51"/>
      </right>
      <top/>
      <bottom style="thin">
        <color rgb="FFFFC000"/>
      </bottom>
      <diagonal/>
    </border>
    <border>
      <left/>
      <right style="thick">
        <color indexed="51"/>
      </right>
      <top/>
      <bottom style="medium">
        <color rgb="FFFFC000"/>
      </bottom>
      <diagonal/>
    </border>
    <border>
      <left style="thick">
        <color rgb="FFFFC000"/>
      </left>
      <right/>
      <top/>
      <bottom style="hair">
        <color rgb="FFFFC000"/>
      </bottom>
      <diagonal/>
    </border>
    <border>
      <left/>
      <right/>
      <top/>
      <bottom style="hair">
        <color rgb="FFFFC000"/>
      </bottom>
      <diagonal/>
    </border>
    <border>
      <left/>
      <right style="thin">
        <color rgb="FFFFC000"/>
      </right>
      <top/>
      <bottom style="hair">
        <color indexed="51"/>
      </bottom>
      <diagonal/>
    </border>
    <border>
      <left style="thick">
        <color indexed="20"/>
      </left>
      <right/>
      <top style="thin">
        <color rgb="FF993366"/>
      </top>
      <bottom style="hair">
        <color indexed="61"/>
      </bottom>
      <diagonal/>
    </border>
    <border>
      <left/>
      <right/>
      <top style="thin">
        <color rgb="FF993366"/>
      </top>
      <bottom style="hair">
        <color indexed="61"/>
      </bottom>
      <diagonal/>
    </border>
    <border>
      <left/>
      <right style="thin">
        <color rgb="FF993366"/>
      </right>
      <top style="thin">
        <color rgb="FF993366"/>
      </top>
      <bottom style="hair">
        <color indexed="61"/>
      </bottom>
      <diagonal/>
    </border>
    <border>
      <left/>
      <right/>
      <top style="hair">
        <color indexed="51"/>
      </top>
      <bottom style="double">
        <color rgb="FFFFC000"/>
      </bottom>
      <diagonal/>
    </border>
    <border>
      <left/>
      <right style="thick">
        <color indexed="51"/>
      </right>
      <top style="hair">
        <color indexed="51"/>
      </top>
      <bottom style="double">
        <color rgb="FFFFC000"/>
      </bottom>
      <diagonal/>
    </border>
    <border>
      <left style="thick">
        <color indexed="51"/>
      </left>
      <right/>
      <top style="hair">
        <color indexed="51"/>
      </top>
      <bottom style="double">
        <color rgb="FFFFC000"/>
      </bottom>
      <diagonal/>
    </border>
    <border>
      <left/>
      <right style="thin">
        <color rgb="FFFFC000"/>
      </right>
      <top style="hair">
        <color indexed="51"/>
      </top>
      <bottom style="double">
        <color rgb="FFFFC000"/>
      </bottom>
      <diagonal/>
    </border>
    <border>
      <left/>
      <right/>
      <top style="thin">
        <color rgb="FFFFC000"/>
      </top>
      <bottom style="thin">
        <color rgb="FFFFC000"/>
      </bottom>
      <diagonal/>
    </border>
    <border>
      <left/>
      <right style="thick">
        <color indexed="51"/>
      </right>
      <top style="thin">
        <color rgb="FFFFC000"/>
      </top>
      <bottom style="thin">
        <color rgb="FFFFC000"/>
      </bottom>
      <diagonal/>
    </border>
    <border>
      <left style="medium">
        <color rgb="FF002060"/>
      </left>
      <right style="thin">
        <color rgb="FF002060"/>
      </right>
      <top style="thin">
        <color rgb="FF002060"/>
      </top>
      <bottom style="thin">
        <color rgb="FF002060"/>
      </bottom>
      <diagonal/>
    </border>
    <border>
      <left style="thin">
        <color rgb="FF002060"/>
      </left>
      <right style="hair">
        <color indexed="64"/>
      </right>
      <top style="thin">
        <color indexed="64"/>
      </top>
      <bottom style="medium">
        <color indexed="64"/>
      </bottom>
      <diagonal/>
    </border>
    <border>
      <left style="medium">
        <color rgb="FF002060"/>
      </left>
      <right/>
      <top style="thin">
        <color indexed="64"/>
      </top>
      <bottom style="hair">
        <color indexed="64"/>
      </bottom>
      <diagonal/>
    </border>
    <border>
      <left style="thin">
        <color rgb="FF002060"/>
      </left>
      <right style="thin">
        <color rgb="FF002060"/>
      </right>
      <top style="thin">
        <color rgb="FF002060"/>
      </top>
      <bottom style="medium">
        <color rgb="FF002060"/>
      </bottom>
      <diagonal/>
    </border>
    <border>
      <left/>
      <right/>
      <top style="dotted">
        <color theme="4"/>
      </top>
      <bottom/>
      <diagonal/>
    </border>
    <border>
      <left/>
      <right style="dotted">
        <color theme="4"/>
      </right>
      <top style="dotted">
        <color theme="4"/>
      </top>
      <bottom/>
      <diagonal/>
    </border>
    <border>
      <left/>
      <right style="dotted">
        <color theme="4"/>
      </right>
      <top/>
      <bottom style="dotted">
        <color theme="4"/>
      </bottom>
      <diagonal/>
    </border>
    <border>
      <left style="thick">
        <color indexed="51"/>
      </left>
      <right/>
      <top style="thin">
        <color rgb="FFFFC000"/>
      </top>
      <bottom style="thin">
        <color rgb="FFFFC000"/>
      </bottom>
      <diagonal/>
    </border>
    <border>
      <left/>
      <right style="thin">
        <color rgb="FFFFC000"/>
      </right>
      <top style="thin">
        <color rgb="FFFFC000"/>
      </top>
      <bottom style="thin">
        <color rgb="FFFFC000"/>
      </bottom>
      <diagonal/>
    </border>
    <border>
      <left/>
      <right style="thin">
        <color rgb="FF002060"/>
      </right>
      <top style="thin">
        <color indexed="64"/>
      </top>
      <bottom/>
      <diagonal/>
    </border>
    <border>
      <left/>
      <right style="thin">
        <color rgb="FF002060"/>
      </right>
      <top/>
      <bottom style="thin">
        <color indexed="64"/>
      </bottom>
      <diagonal/>
    </border>
    <border>
      <left style="thin">
        <color indexed="64"/>
      </left>
      <right/>
      <top/>
      <bottom style="thin">
        <color rgb="FF0033CC"/>
      </bottom>
      <diagonal/>
    </border>
    <border>
      <left/>
      <right/>
      <top/>
      <bottom style="thin">
        <color rgb="FF0033CC"/>
      </bottom>
      <diagonal/>
    </border>
    <border>
      <left/>
      <right style="thin">
        <color indexed="64"/>
      </right>
      <top/>
      <bottom style="thin">
        <color rgb="FF0033CC"/>
      </bottom>
      <diagonal/>
    </border>
    <border>
      <left style="double">
        <color indexed="12"/>
      </left>
      <right/>
      <top style="double">
        <color rgb="FF0000FF"/>
      </top>
      <bottom style="double">
        <color indexed="12"/>
      </bottom>
      <diagonal/>
    </border>
    <border>
      <left/>
      <right/>
      <top style="double">
        <color rgb="FF0000FF"/>
      </top>
      <bottom style="double">
        <color indexed="12"/>
      </bottom>
      <diagonal/>
    </border>
    <border>
      <left/>
      <right style="thin">
        <color indexed="12"/>
      </right>
      <top style="double">
        <color rgb="FF0000FF"/>
      </top>
      <bottom style="double">
        <color indexed="12"/>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hair">
        <color rgb="FF0033CC"/>
      </left>
      <right style="hair">
        <color indexed="64"/>
      </right>
      <top style="thin">
        <color rgb="FF0033CC"/>
      </top>
      <bottom/>
      <diagonal/>
    </border>
    <border>
      <left style="hair">
        <color indexed="64"/>
      </left>
      <right style="hair">
        <color indexed="64"/>
      </right>
      <top style="thin">
        <color rgb="FF0033CC"/>
      </top>
      <bottom/>
      <diagonal/>
    </border>
    <border>
      <left style="hair">
        <color indexed="64"/>
      </left>
      <right style="hair">
        <color rgb="FF0066FF"/>
      </right>
      <top style="thin">
        <color rgb="FF0033CC"/>
      </top>
      <bottom/>
      <diagonal/>
    </border>
    <border>
      <left style="thin">
        <color rgb="FF0070C0"/>
      </left>
      <right/>
      <top style="dashed">
        <color rgb="FFFF9900"/>
      </top>
      <bottom style="dashed">
        <color rgb="FFFF9900"/>
      </bottom>
      <diagonal/>
    </border>
    <border>
      <left/>
      <right style="dotted">
        <color rgb="FFFF0000"/>
      </right>
      <top style="dashed">
        <color rgb="FFFF9900"/>
      </top>
      <bottom style="dashed">
        <color rgb="FFFF9900"/>
      </bottom>
      <diagonal/>
    </border>
    <border>
      <left style="hair">
        <color rgb="FF0033CC"/>
      </left>
      <right/>
      <top style="thin">
        <color rgb="FF0000FF"/>
      </top>
      <bottom style="hair">
        <color rgb="FF0033CC"/>
      </bottom>
      <diagonal/>
    </border>
    <border>
      <left/>
      <right/>
      <top style="thin">
        <color rgb="FF0000FF"/>
      </top>
      <bottom style="hair">
        <color rgb="FF0033CC"/>
      </bottom>
      <diagonal/>
    </border>
    <border>
      <left/>
      <right style="hair">
        <color rgb="FF0033CC"/>
      </right>
      <top style="thin">
        <color rgb="FF0000FF"/>
      </top>
      <bottom style="hair">
        <color rgb="FF0033CC"/>
      </bottom>
      <diagonal/>
    </border>
    <border>
      <left style="hair">
        <color rgb="FF0033CC"/>
      </left>
      <right/>
      <top style="thin">
        <color rgb="FF0033CC"/>
      </top>
      <bottom style="thin">
        <color rgb="FF0000FF"/>
      </bottom>
      <diagonal/>
    </border>
    <border>
      <left/>
      <right/>
      <top style="thin">
        <color rgb="FF0033CC"/>
      </top>
      <bottom style="thin">
        <color rgb="FF0000FF"/>
      </bottom>
      <diagonal/>
    </border>
    <border>
      <left/>
      <right style="hair">
        <color rgb="FF0033CC"/>
      </right>
      <top style="thin">
        <color rgb="FF0033CC"/>
      </top>
      <bottom style="thin">
        <color rgb="FF0000FF"/>
      </bottom>
      <diagonal/>
    </border>
    <border>
      <left style="hair">
        <color rgb="FF0033CC"/>
      </left>
      <right style="hair">
        <color rgb="FF0033CC"/>
      </right>
      <top/>
      <bottom style="hair">
        <color rgb="FF0033CC"/>
      </bottom>
      <diagonal/>
    </border>
    <border>
      <left style="hair">
        <color rgb="FF0033CC"/>
      </left>
      <right style="thin">
        <color rgb="FF0033CC"/>
      </right>
      <top/>
      <bottom style="hair">
        <color rgb="FF0033CC"/>
      </bottom>
      <diagonal/>
    </border>
    <border>
      <left style="hair">
        <color rgb="FF0033CC"/>
      </left>
      <right style="thin">
        <color rgb="FF0033CC"/>
      </right>
      <top style="thin">
        <color rgb="FF0033CC"/>
      </top>
      <bottom style="thin">
        <color rgb="FF0000FF"/>
      </bottom>
      <diagonal/>
    </border>
    <border>
      <left style="hair">
        <color rgb="FF0033CC"/>
      </left>
      <right style="thin">
        <color rgb="FF0033CC"/>
      </right>
      <top style="thin">
        <color rgb="FF0033CC"/>
      </top>
      <bottom/>
      <diagonal/>
    </border>
    <border>
      <left style="thin">
        <color rgb="FF0033CC"/>
      </left>
      <right style="hair">
        <color rgb="FF0033CC"/>
      </right>
      <top/>
      <bottom style="hair">
        <color rgb="FF0033CC"/>
      </bottom>
      <diagonal/>
    </border>
    <border>
      <left/>
      <right style="hair">
        <color indexed="64"/>
      </right>
      <top style="thin">
        <color rgb="FF0033CC"/>
      </top>
      <bottom/>
      <diagonal/>
    </border>
    <border>
      <left/>
      <right style="medium">
        <color rgb="FF002060"/>
      </right>
      <top/>
      <bottom style="thin">
        <color indexed="64"/>
      </bottom>
      <diagonal/>
    </border>
    <border>
      <left style="double">
        <color rgb="FF0000FF"/>
      </left>
      <right/>
      <top style="hair">
        <color rgb="FF0000FF"/>
      </top>
      <bottom style="thin">
        <color rgb="FF0000FF"/>
      </bottom>
      <diagonal/>
    </border>
    <border>
      <left/>
      <right style="hair">
        <color rgb="FF0000FF"/>
      </right>
      <top style="hair">
        <color rgb="FF0000FF"/>
      </top>
      <bottom style="thin">
        <color rgb="FF0000FF"/>
      </bottom>
      <diagonal/>
    </border>
    <border>
      <left style="thin">
        <color rgb="FF002060"/>
      </left>
      <right style="medium">
        <color indexed="64"/>
      </right>
      <top style="thin">
        <color rgb="FF002060"/>
      </top>
      <bottom style="thin">
        <color rgb="FF002060"/>
      </bottom>
      <diagonal/>
    </border>
    <border>
      <left style="dashed">
        <color theme="4" tint="-0.249977111117893"/>
      </left>
      <right/>
      <top style="dotted">
        <color indexed="12"/>
      </top>
      <bottom style="dashed">
        <color theme="4" tint="-0.249977111117893"/>
      </bottom>
      <diagonal/>
    </border>
    <border>
      <left/>
      <right style="dashed">
        <color rgb="FFFFC000"/>
      </right>
      <top style="dashed">
        <color rgb="FFFF9900"/>
      </top>
      <bottom style="dashed">
        <color rgb="FFFF9900"/>
      </bottom>
      <diagonal/>
    </border>
    <border>
      <left/>
      <right style="double">
        <color rgb="FF0000FF"/>
      </right>
      <top style="hair">
        <color rgb="FF0000FF"/>
      </top>
      <bottom style="thin">
        <color rgb="FF0000FF"/>
      </bottom>
      <diagonal/>
    </border>
    <border>
      <left style="hair">
        <color rgb="FF0033CC"/>
      </left>
      <right style="hair">
        <color rgb="FF0033CC"/>
      </right>
      <top style="hair">
        <color rgb="FF0033CC"/>
      </top>
      <bottom/>
      <diagonal/>
    </border>
    <border>
      <left/>
      <right/>
      <top/>
      <bottom style="hair">
        <color rgb="FF0033CC"/>
      </bottom>
      <diagonal/>
    </border>
    <border>
      <left/>
      <right style="hair">
        <color rgb="FF0033CC"/>
      </right>
      <top/>
      <bottom style="hair">
        <color rgb="FF0033CC"/>
      </bottom>
      <diagonal/>
    </border>
    <border>
      <left style="dotted">
        <color theme="4"/>
      </left>
      <right style="thin">
        <color theme="4" tint="-0.249977111117893"/>
      </right>
      <top style="dotted">
        <color theme="4"/>
      </top>
      <bottom style="dotted">
        <color theme="4"/>
      </bottom>
      <diagonal/>
    </border>
    <border>
      <left style="thin">
        <color theme="4" tint="-0.249977111117893"/>
      </left>
      <right style="thin">
        <color theme="4" tint="-0.249977111117893"/>
      </right>
      <top style="dotted">
        <color theme="4"/>
      </top>
      <bottom style="dotted">
        <color theme="4"/>
      </bottom>
      <diagonal/>
    </border>
    <border>
      <left style="thin">
        <color theme="4" tint="-0.249977111117893"/>
      </left>
      <right style="dotted">
        <color theme="4"/>
      </right>
      <top style="dotted">
        <color theme="4"/>
      </top>
      <bottom style="dotted">
        <color theme="4"/>
      </bottom>
      <diagonal/>
    </border>
    <border>
      <left style="medium">
        <color rgb="FF002060"/>
      </left>
      <right/>
      <top style="thin">
        <color indexed="64"/>
      </top>
      <bottom style="medium">
        <color rgb="FF002060"/>
      </bottom>
      <diagonal/>
    </border>
    <border>
      <left/>
      <right/>
      <top style="thin">
        <color indexed="64"/>
      </top>
      <bottom style="medium">
        <color rgb="FF002060"/>
      </bottom>
      <diagonal/>
    </border>
    <border>
      <left/>
      <right style="hair">
        <color indexed="64"/>
      </right>
      <top style="thin">
        <color indexed="64"/>
      </top>
      <bottom style="medium">
        <color rgb="FF002060"/>
      </bottom>
      <diagonal/>
    </border>
    <border>
      <left style="hair">
        <color indexed="64"/>
      </left>
      <right/>
      <top style="thin">
        <color indexed="64"/>
      </top>
      <bottom style="medium">
        <color rgb="FF002060"/>
      </bottom>
      <diagonal/>
    </border>
    <border>
      <left/>
      <right style="thin">
        <color indexed="64"/>
      </right>
      <top style="thin">
        <color indexed="64"/>
      </top>
      <bottom style="medium">
        <color rgb="FF002060"/>
      </bottom>
      <diagonal/>
    </border>
    <border>
      <left/>
      <right style="medium">
        <color rgb="FF002060"/>
      </right>
      <top style="thin">
        <color indexed="64"/>
      </top>
      <bottom style="medium">
        <color rgb="FF002060"/>
      </bottom>
      <diagonal/>
    </border>
    <border>
      <left/>
      <right style="dashed">
        <color rgb="FFFF9900"/>
      </right>
      <top style="dashed">
        <color rgb="FF33CC33"/>
      </top>
      <bottom style="dashed">
        <color rgb="FF33CC33"/>
      </bottom>
      <diagonal/>
    </border>
    <border>
      <left/>
      <right style="dotted">
        <color theme="4"/>
      </right>
      <top style="dotted">
        <color theme="4" tint="-0.249977111117893"/>
      </top>
      <bottom style="dotted">
        <color theme="4" tint="-0.249977111117893"/>
      </bottom>
      <diagonal/>
    </border>
    <border>
      <left/>
      <right style="thin">
        <color rgb="FF002060"/>
      </right>
      <top style="dotted">
        <color theme="4" tint="-0.249977111117893"/>
      </top>
      <bottom style="dotted">
        <color theme="4" tint="-0.249977111117893"/>
      </bottom>
      <diagonal/>
    </border>
    <border>
      <left style="hair">
        <color rgb="FF0033CC"/>
      </left>
      <right style="hair">
        <color indexed="64"/>
      </right>
      <top/>
      <bottom style="thin">
        <color rgb="FF0033CC"/>
      </bottom>
      <diagonal/>
    </border>
    <border>
      <left style="hair">
        <color indexed="64"/>
      </left>
      <right style="hair">
        <color indexed="64"/>
      </right>
      <top/>
      <bottom style="thin">
        <color rgb="FF0033CC"/>
      </bottom>
      <diagonal/>
    </border>
    <border>
      <left style="hair">
        <color indexed="64"/>
      </left>
      <right style="hair">
        <color rgb="FF0066FF"/>
      </right>
      <top/>
      <bottom style="thin">
        <color rgb="FF0033CC"/>
      </bottom>
      <diagonal/>
    </border>
    <border>
      <left/>
      <right style="medium">
        <color rgb="FF002060"/>
      </right>
      <top style="thin">
        <color indexed="64"/>
      </top>
      <bottom style="hair">
        <color indexed="64"/>
      </bottom>
      <diagonal/>
    </border>
    <border>
      <left style="thin">
        <color rgb="FF002060"/>
      </left>
      <right style="hair">
        <color indexed="64"/>
      </right>
      <top style="thin">
        <color indexed="64"/>
      </top>
      <bottom style="thin">
        <color indexed="64"/>
      </bottom>
      <diagonal/>
    </border>
    <border>
      <left/>
      <right style="thin">
        <color indexed="64"/>
      </right>
      <top/>
      <bottom style="thin">
        <color rgb="FF002060"/>
      </bottom>
      <diagonal/>
    </border>
    <border>
      <left style="medium">
        <color rgb="FF002060"/>
      </left>
      <right/>
      <top/>
      <bottom/>
      <diagonal/>
    </border>
    <border>
      <left style="medium">
        <color rgb="FF002060"/>
      </left>
      <right/>
      <top/>
      <bottom style="thin">
        <color rgb="FF002060"/>
      </bottom>
      <diagonal/>
    </border>
    <border>
      <left style="medium">
        <color rgb="FF002060"/>
      </left>
      <right/>
      <top style="thin">
        <color indexed="64"/>
      </top>
      <bottom/>
      <diagonal/>
    </border>
    <border>
      <left style="thin">
        <color indexed="64"/>
      </left>
      <right style="medium">
        <color rgb="FF002060"/>
      </right>
      <top style="thin">
        <color indexed="64"/>
      </top>
      <bottom style="thin">
        <color indexed="64"/>
      </bottom>
      <diagonal/>
    </border>
    <border>
      <left style="medium">
        <color rgb="FF002060"/>
      </left>
      <right/>
      <top/>
      <bottom style="thin">
        <color indexed="64"/>
      </bottom>
      <diagonal/>
    </border>
    <border>
      <left style="thin">
        <color indexed="64"/>
      </left>
      <right style="medium">
        <color rgb="FF002060"/>
      </right>
      <top/>
      <bottom style="thin">
        <color indexed="64"/>
      </bottom>
      <diagonal/>
    </border>
    <border>
      <left style="thin">
        <color indexed="64"/>
      </left>
      <right style="medium">
        <color rgb="FF002060"/>
      </right>
      <top/>
      <bottom/>
      <diagonal/>
    </border>
    <border>
      <left style="thin">
        <color rgb="FF0033CC"/>
      </left>
      <right style="hair">
        <color rgb="FF0033CC"/>
      </right>
      <top/>
      <bottom style="medium">
        <color theme="5" tint="-0.499984740745262"/>
      </bottom>
      <diagonal/>
    </border>
    <border>
      <left style="hair">
        <color rgb="FF0033CC"/>
      </left>
      <right style="hair">
        <color rgb="FF0033CC"/>
      </right>
      <top/>
      <bottom style="medium">
        <color theme="5" tint="-0.499984740745262"/>
      </bottom>
      <diagonal/>
    </border>
    <border>
      <left style="hair">
        <color rgb="FF0033CC"/>
      </left>
      <right style="thin">
        <color rgb="FF0000FF"/>
      </right>
      <top/>
      <bottom style="medium">
        <color theme="5" tint="-0.499984740745262"/>
      </bottom>
      <diagonal/>
    </border>
    <border>
      <left style="medium">
        <color rgb="FF002060"/>
      </left>
      <right/>
      <top style="thin">
        <color indexed="64"/>
      </top>
      <bottom style="thin">
        <color indexed="64"/>
      </bottom>
      <diagonal/>
    </border>
    <border>
      <left style="hair">
        <color rgb="FF0033CC"/>
      </left>
      <right/>
      <top style="hair">
        <color rgb="FF0033CC"/>
      </top>
      <bottom style="medium">
        <color theme="5" tint="-0.499984740745262"/>
      </bottom>
      <diagonal/>
    </border>
    <border>
      <left/>
      <right/>
      <top style="hair">
        <color rgb="FF0033CC"/>
      </top>
      <bottom style="medium">
        <color theme="5" tint="-0.499984740745262"/>
      </bottom>
      <diagonal/>
    </border>
    <border>
      <left/>
      <right style="hair">
        <color rgb="FF0033CC"/>
      </right>
      <top style="hair">
        <color rgb="FF0033CC"/>
      </top>
      <bottom style="medium">
        <color theme="5" tint="-0.499984740745262"/>
      </bottom>
      <diagonal/>
    </border>
    <border>
      <left style="hair">
        <color rgb="FF0033CC"/>
      </left>
      <right/>
      <top style="hair">
        <color rgb="FF0033CC"/>
      </top>
      <bottom style="thin">
        <color rgb="FF0000FF"/>
      </bottom>
      <diagonal/>
    </border>
    <border>
      <left/>
      <right/>
      <top style="hair">
        <color rgb="FF0033CC"/>
      </top>
      <bottom style="thin">
        <color rgb="FF0000FF"/>
      </bottom>
      <diagonal/>
    </border>
    <border>
      <left/>
      <right style="hair">
        <color rgb="FF0033CC"/>
      </right>
      <top style="hair">
        <color rgb="FF0033CC"/>
      </top>
      <bottom style="thin">
        <color rgb="FF0000FF"/>
      </bottom>
      <diagonal/>
    </border>
    <border>
      <left/>
      <right style="hair">
        <color indexed="64"/>
      </right>
      <top/>
      <bottom style="thin">
        <color rgb="FF0033CC"/>
      </bottom>
      <diagonal/>
    </border>
    <border>
      <left/>
      <right/>
      <top style="medium">
        <color theme="5" tint="-0.249977111117893"/>
      </top>
      <bottom/>
      <diagonal/>
    </border>
    <border>
      <left/>
      <right style="dotted">
        <color rgb="FFC00000"/>
      </right>
      <top style="medium">
        <color theme="5" tint="-0.249977111117893"/>
      </top>
      <bottom/>
      <diagonal/>
    </border>
    <border>
      <left/>
      <right style="dotted">
        <color rgb="FFC00000"/>
      </right>
      <top/>
      <bottom/>
      <diagonal/>
    </border>
    <border>
      <left/>
      <right style="dotted">
        <color rgb="FFC00000"/>
      </right>
      <top/>
      <bottom style="dotted">
        <color rgb="FFC00000"/>
      </bottom>
      <diagonal/>
    </border>
    <border>
      <left style="dotted">
        <color rgb="FFC00000"/>
      </left>
      <right/>
      <top/>
      <bottom/>
      <diagonal/>
    </border>
    <border>
      <left style="dotted">
        <color rgb="FFC00000"/>
      </left>
      <right/>
      <top/>
      <bottom style="dotted">
        <color rgb="FFC00000"/>
      </bottom>
      <diagonal/>
    </border>
    <border>
      <left style="medium">
        <color rgb="FF002060"/>
      </left>
      <right/>
      <top style="medium">
        <color rgb="FF002060"/>
      </top>
      <bottom/>
      <diagonal/>
    </border>
    <border>
      <left/>
      <right/>
      <top style="medium">
        <color rgb="FF002060"/>
      </top>
      <bottom/>
      <diagonal/>
    </border>
    <border>
      <left/>
      <right style="thin">
        <color rgb="FF002060"/>
      </right>
      <top style="medium">
        <color rgb="FF002060"/>
      </top>
      <bottom/>
      <diagonal/>
    </border>
    <border>
      <left/>
      <right style="thin">
        <color indexed="64"/>
      </right>
      <top style="medium">
        <color rgb="FF002060"/>
      </top>
      <bottom/>
      <diagonal/>
    </border>
    <border>
      <left style="thin">
        <color indexed="64"/>
      </left>
      <right/>
      <top style="medium">
        <color rgb="FF002060"/>
      </top>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dotted">
        <color rgb="FFC00000"/>
      </right>
      <top style="thin">
        <color theme="5" tint="-0.249977111117893"/>
      </top>
      <bottom/>
      <diagonal/>
    </border>
    <border>
      <left style="thin">
        <color theme="5" tint="-0.249977111117893"/>
      </left>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dotted">
        <color rgb="FFC00000"/>
      </right>
      <top/>
      <bottom style="thin">
        <color theme="5" tint="-0.249977111117893"/>
      </bottom>
      <diagonal/>
    </border>
    <border>
      <left style="double">
        <color rgb="FF0033CC"/>
      </left>
      <right/>
      <top style="hair">
        <color rgb="FF0000FF"/>
      </top>
      <bottom style="thin">
        <color rgb="FF0000FF"/>
      </bottom>
      <diagonal/>
    </border>
    <border>
      <left/>
      <right style="medium">
        <color indexed="64"/>
      </right>
      <top/>
      <bottom style="thin">
        <color rgb="FF002060"/>
      </bottom>
      <diagonal/>
    </border>
    <border>
      <left/>
      <right style="medium">
        <color indexed="64"/>
      </right>
      <top style="thin">
        <color rgb="FF002060"/>
      </top>
      <bottom style="thin">
        <color rgb="FF002060"/>
      </bottom>
      <diagonal/>
    </border>
    <border>
      <left style="thin">
        <color indexed="64"/>
      </left>
      <right style="medium">
        <color rgb="FF002060"/>
      </right>
      <top style="thin">
        <color indexed="64"/>
      </top>
      <bottom/>
      <diagonal/>
    </border>
    <border>
      <left style="thin">
        <color rgb="FF002060"/>
      </left>
      <right/>
      <top style="thin">
        <color indexed="64"/>
      </top>
      <bottom style="thin">
        <color indexed="64"/>
      </bottom>
      <diagonal/>
    </border>
    <border>
      <left/>
      <right style="medium">
        <color rgb="FF002060"/>
      </right>
      <top style="medium">
        <color rgb="FF002060"/>
      </top>
      <bottom/>
      <diagonal/>
    </border>
    <border>
      <left style="thin">
        <color rgb="FF002060"/>
      </left>
      <right style="medium">
        <color indexed="64"/>
      </right>
      <top style="thin">
        <color rgb="FF002060"/>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rgb="FF002060"/>
      </left>
      <right/>
      <top style="hair">
        <color indexed="64"/>
      </top>
      <bottom/>
      <diagonal/>
    </border>
    <border>
      <left/>
      <right style="thin">
        <color rgb="FF002060"/>
      </right>
      <top style="hair">
        <color indexed="64"/>
      </top>
      <bottom/>
      <diagonal/>
    </border>
    <border>
      <left style="thin">
        <color rgb="FF002060"/>
      </left>
      <right/>
      <top/>
      <bottom style="hair">
        <color indexed="64"/>
      </bottom>
      <diagonal/>
    </border>
    <border>
      <left/>
      <right style="thin">
        <color rgb="FF002060"/>
      </right>
      <top/>
      <bottom style="hair">
        <color indexed="64"/>
      </bottom>
      <diagonal/>
    </border>
    <border>
      <left style="medium">
        <color rgb="FF002060"/>
      </left>
      <right style="thin">
        <color rgb="FF002060"/>
      </right>
      <top style="thin">
        <color rgb="FF002060"/>
      </top>
      <bottom style="medium">
        <color rgb="FF002060"/>
      </bottom>
      <diagonal/>
    </border>
    <border>
      <left/>
      <right style="hair">
        <color rgb="FF002060"/>
      </right>
      <top style="thin">
        <color rgb="FF002060"/>
      </top>
      <bottom style="hair">
        <color rgb="FF002060"/>
      </bottom>
      <diagonal/>
    </border>
    <border>
      <left style="hair">
        <color rgb="FF002060"/>
      </left>
      <right style="hair">
        <color rgb="FF002060"/>
      </right>
      <top style="thin">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thick">
        <color indexed="20"/>
      </left>
      <right/>
      <top style="thin">
        <color rgb="FF993366"/>
      </top>
      <bottom style="thin">
        <color rgb="FF993366"/>
      </bottom>
      <diagonal/>
    </border>
    <border>
      <left/>
      <right style="thin">
        <color rgb="FF993366"/>
      </right>
      <top style="thin">
        <color rgb="FF993366"/>
      </top>
      <bottom style="thin">
        <color rgb="FF993366"/>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style="hair">
        <color rgb="FF002060"/>
      </bottom>
      <diagonal/>
    </border>
    <border>
      <left/>
      <right/>
      <top/>
      <bottom style="hair">
        <color rgb="FF002060"/>
      </bottom>
      <diagonal/>
    </border>
    <border>
      <left/>
      <right style="hair">
        <color rgb="FF002060"/>
      </right>
      <top/>
      <bottom style="hair">
        <color rgb="FF002060"/>
      </bottom>
      <diagonal/>
    </border>
    <border>
      <left style="hair">
        <color rgb="FF002060"/>
      </left>
      <right style="thin">
        <color rgb="FF002060"/>
      </right>
      <top style="hair">
        <color rgb="FF002060"/>
      </top>
      <bottom style="hair">
        <color rgb="FF002060"/>
      </bottom>
      <diagonal/>
    </border>
    <border>
      <left style="hair">
        <color rgb="FF002060"/>
      </left>
      <right/>
      <top style="thin">
        <color rgb="FF002060"/>
      </top>
      <bottom/>
      <diagonal/>
    </border>
    <border>
      <left/>
      <right style="hair">
        <color rgb="FF002060"/>
      </right>
      <top style="thin">
        <color rgb="FF002060"/>
      </top>
      <bottom/>
      <diagonal/>
    </border>
    <border>
      <left style="hair">
        <color rgb="FF002060"/>
      </left>
      <right style="thin">
        <color rgb="FF002060"/>
      </right>
      <top style="thin">
        <color rgb="FF002060"/>
      </top>
      <bottom style="hair">
        <color rgb="FF002060"/>
      </bottom>
      <diagonal/>
    </border>
    <border>
      <left style="hair">
        <color rgb="FF002060"/>
      </left>
      <right/>
      <top/>
      <bottom style="thin">
        <color rgb="FF002060"/>
      </bottom>
      <diagonal/>
    </border>
    <border>
      <left/>
      <right style="hair">
        <color rgb="FF002060"/>
      </right>
      <top/>
      <bottom style="thin">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style="hair">
        <color rgb="FF002060"/>
      </right>
      <top style="hair">
        <color rgb="FF002060"/>
      </top>
      <bottom style="thin">
        <color rgb="FF002060"/>
      </bottom>
      <diagonal/>
    </border>
  </borders>
  <cellStyleXfs count="6">
    <xf numFmtId="0" fontId="0" fillId="0" borderId="0"/>
    <xf numFmtId="4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953">
    <xf numFmtId="0" fontId="0" fillId="0" borderId="0" xfId="0"/>
    <xf numFmtId="0" fontId="28" fillId="0" borderId="0" xfId="3" applyFont="1" applyFill="1" applyBorder="1" applyAlignment="1" applyProtection="1">
      <alignment horizontal="center" vertical="center" shrinkToFit="1" readingOrder="2"/>
    </xf>
    <xf numFmtId="0" fontId="4" fillId="0" borderId="0" xfId="3" applyFont="1" applyFill="1" applyBorder="1" applyAlignment="1" applyProtection="1">
      <alignment horizontal="right" vertical="center" shrinkToFit="1" readingOrder="2"/>
    </xf>
    <xf numFmtId="0" fontId="22" fillId="12" borderId="1" xfId="0" applyFont="1" applyFill="1" applyBorder="1" applyAlignment="1" applyProtection="1">
      <alignment wrapText="1" readingOrder="2"/>
    </xf>
    <xf numFmtId="0" fontId="4" fillId="13" borderId="0" xfId="3" applyFont="1" applyFill="1" applyBorder="1" applyAlignment="1" applyProtection="1">
      <alignment horizontal="right" vertical="center" shrinkToFit="1" readingOrder="2"/>
    </xf>
    <xf numFmtId="0" fontId="44" fillId="0" borderId="0" xfId="3" applyFont="1" applyFill="1" applyBorder="1" applyAlignment="1" applyProtection="1">
      <alignment horizontal="center" vertical="center" readingOrder="2"/>
    </xf>
    <xf numFmtId="0" fontId="43" fillId="0" borderId="0" xfId="3" applyFont="1" applyFill="1" applyBorder="1" applyAlignment="1" applyProtection="1">
      <alignment horizontal="center" vertical="center" wrapText="1" readingOrder="2"/>
    </xf>
    <xf numFmtId="49" fontId="66" fillId="0" borderId="0" xfId="0" applyNumberFormat="1" applyFont="1" applyAlignment="1" applyProtection="1">
      <alignment readingOrder="2"/>
    </xf>
    <xf numFmtId="0" fontId="0" fillId="0" borderId="0" xfId="0" applyAlignment="1" applyProtection="1">
      <alignment readingOrder="2"/>
    </xf>
    <xf numFmtId="0" fontId="112" fillId="0" borderId="0" xfId="0" applyFont="1" applyFill="1" applyAlignment="1" applyProtection="1">
      <alignment vertical="center" readingOrder="2"/>
    </xf>
    <xf numFmtId="0" fontId="0" fillId="0" borderId="0" xfId="0" applyFill="1" applyAlignment="1" applyProtection="1">
      <alignment readingOrder="2"/>
    </xf>
    <xf numFmtId="0" fontId="0" fillId="0" borderId="0" xfId="0" applyBorder="1" applyAlignment="1" applyProtection="1">
      <alignment readingOrder="2"/>
    </xf>
    <xf numFmtId="0" fontId="66" fillId="13" borderId="0" xfId="0" applyFont="1" applyFill="1" applyAlignment="1" applyProtection="1">
      <alignment readingOrder="2"/>
    </xf>
    <xf numFmtId="0" fontId="66" fillId="0" borderId="0" xfId="0" applyFont="1" applyBorder="1" applyAlignment="1" applyProtection="1">
      <alignment readingOrder="2"/>
    </xf>
    <xf numFmtId="0" fontId="66" fillId="0" borderId="0" xfId="0" applyFont="1" applyAlignment="1" applyProtection="1">
      <alignment readingOrder="2"/>
    </xf>
    <xf numFmtId="0" fontId="66" fillId="0" borderId="170" xfId="0" applyFont="1" applyBorder="1" applyAlignment="1" applyProtection="1">
      <alignment readingOrder="2"/>
    </xf>
    <xf numFmtId="0" fontId="66" fillId="0" borderId="0" xfId="0" applyFont="1" applyFill="1" applyBorder="1" applyAlignment="1" applyProtection="1">
      <alignment readingOrder="2"/>
    </xf>
    <xf numFmtId="0" fontId="0" fillId="0" borderId="171" xfId="0" applyBorder="1" applyAlignment="1" applyProtection="1">
      <alignment readingOrder="2"/>
    </xf>
    <xf numFmtId="0" fontId="0" fillId="0" borderId="0" xfId="0"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179" fontId="66" fillId="0" borderId="0" xfId="0" applyNumberFormat="1" applyFont="1" applyFill="1" applyBorder="1" applyAlignment="1" applyProtection="1">
      <alignment horizontal="center" shrinkToFit="1" readingOrder="2"/>
    </xf>
    <xf numFmtId="0" fontId="112" fillId="0" borderId="0" xfId="0" applyFont="1" applyFill="1" applyAlignment="1" applyProtection="1">
      <alignment horizontal="center" vertical="center" readingOrder="2"/>
    </xf>
    <xf numFmtId="0" fontId="0" fillId="0" borderId="0" xfId="0" applyAlignment="1" applyProtection="1">
      <alignment vertical="center" readingOrder="2"/>
    </xf>
    <xf numFmtId="0" fontId="66" fillId="0" borderId="174" xfId="0" applyFont="1" applyBorder="1" applyAlignment="1" applyProtection="1">
      <alignment readingOrder="2"/>
    </xf>
    <xf numFmtId="0" fontId="66" fillId="0" borderId="175" xfId="0" applyFont="1" applyBorder="1" applyAlignment="1" applyProtection="1">
      <alignment readingOrder="2"/>
    </xf>
    <xf numFmtId="0" fontId="0" fillId="0" borderId="175" xfId="0" applyBorder="1" applyAlignment="1" applyProtection="1">
      <alignment readingOrder="2"/>
    </xf>
    <xf numFmtId="0" fontId="0" fillId="0" borderId="170" xfId="0" applyBorder="1" applyAlignment="1" applyProtection="1">
      <alignment readingOrder="2"/>
    </xf>
    <xf numFmtId="0" fontId="17" fillId="0" borderId="0" xfId="0" applyFont="1" applyFill="1" applyAlignment="1" applyProtection="1">
      <alignment readingOrder="2"/>
    </xf>
    <xf numFmtId="0" fontId="17" fillId="0" borderId="0" xfId="0" applyFont="1" applyAlignment="1" applyProtection="1">
      <alignment readingOrder="2"/>
    </xf>
    <xf numFmtId="0" fontId="17" fillId="0" borderId="0" xfId="0" applyFont="1" applyFill="1" applyBorder="1" applyAlignment="1" applyProtection="1">
      <alignment readingOrder="2"/>
    </xf>
    <xf numFmtId="0" fontId="17" fillId="13" borderId="1" xfId="0" applyFont="1" applyFill="1" applyBorder="1" applyAlignment="1" applyProtection="1">
      <alignment horizontal="center" readingOrder="2"/>
    </xf>
    <xf numFmtId="0" fontId="20" fillId="0" borderId="0" xfId="0" applyFont="1" applyFill="1" applyAlignment="1" applyProtection="1">
      <alignment vertical="center" readingOrder="2"/>
    </xf>
    <xf numFmtId="0" fontId="20" fillId="0" borderId="0" xfId="0" applyFont="1" applyAlignment="1" applyProtection="1">
      <alignment vertical="center" readingOrder="2"/>
    </xf>
    <xf numFmtId="0" fontId="20" fillId="13" borderId="3" xfId="0" applyFont="1" applyFill="1" applyBorder="1" applyAlignment="1" applyProtection="1">
      <alignment horizontal="center" vertical="center" readingOrder="2"/>
    </xf>
    <xf numFmtId="3" fontId="7" fillId="2" borderId="1" xfId="3" applyNumberFormat="1" applyFont="1" applyFill="1" applyBorder="1" applyAlignment="1" applyProtection="1">
      <alignment horizontal="right" vertical="center" shrinkToFit="1" readingOrder="2"/>
    </xf>
    <xf numFmtId="9" fontId="11" fillId="3" borderId="1" xfId="4" applyFont="1" applyFill="1" applyBorder="1" applyAlignment="1" applyProtection="1">
      <alignment horizontal="center" vertical="center" readingOrder="2"/>
    </xf>
    <xf numFmtId="10" fontId="11" fillId="3" borderId="1" xfId="3" applyNumberFormat="1" applyFont="1" applyFill="1" applyBorder="1" applyAlignment="1" applyProtection="1">
      <alignment horizontal="center" vertical="center" readingOrder="2"/>
    </xf>
    <xf numFmtId="10" fontId="11" fillId="4" borderId="1" xfId="3" applyNumberFormat="1" applyFont="1" applyFill="1" applyBorder="1" applyAlignment="1" applyProtection="1">
      <alignment horizontal="center" vertical="center" readingOrder="2"/>
    </xf>
    <xf numFmtId="0" fontId="14" fillId="0" borderId="0" xfId="0" applyFont="1" applyAlignment="1" applyProtection="1">
      <alignment horizontal="center" readingOrder="2"/>
    </xf>
    <xf numFmtId="4" fontId="7" fillId="4" borderId="4" xfId="3" applyNumberFormat="1" applyFont="1" applyFill="1" applyBorder="1" applyAlignment="1" applyProtection="1">
      <alignment horizontal="right" vertical="center" readingOrder="2"/>
    </xf>
    <xf numFmtId="0" fontId="14" fillId="13" borderId="1" xfId="0" applyFont="1" applyFill="1" applyBorder="1" applyAlignment="1" applyProtection="1">
      <alignment horizontal="center" readingOrder="2"/>
    </xf>
    <xf numFmtId="0" fontId="14" fillId="0" borderId="0" xfId="0" applyFont="1" applyFill="1" applyAlignment="1" applyProtection="1">
      <alignment readingOrder="2"/>
    </xf>
    <xf numFmtId="0" fontId="14" fillId="0" borderId="0" xfId="0" applyFont="1" applyAlignment="1" applyProtection="1">
      <alignment readingOrder="2"/>
    </xf>
    <xf numFmtId="0" fontId="66" fillId="0" borderId="176" xfId="0" applyFont="1" applyBorder="1" applyAlignment="1" applyProtection="1">
      <alignment readingOrder="2"/>
    </xf>
    <xf numFmtId="0" fontId="14" fillId="13" borderId="0" xfId="0" applyFont="1" applyFill="1" applyAlignment="1" applyProtection="1">
      <alignment readingOrder="2"/>
    </xf>
    <xf numFmtId="165" fontId="0" fillId="13" borderId="0" xfId="0" applyNumberFormat="1" applyFill="1" applyAlignment="1" applyProtection="1">
      <alignment readingOrder="2"/>
    </xf>
    <xf numFmtId="0" fontId="47" fillId="3" borderId="5" xfId="3" applyFont="1" applyFill="1" applyBorder="1" applyAlignment="1" applyProtection="1">
      <alignment vertical="center" shrinkToFit="1" readingOrder="2"/>
    </xf>
    <xf numFmtId="0" fontId="0" fillId="0" borderId="6" xfId="0" applyBorder="1" applyAlignment="1" applyProtection="1">
      <alignment readingOrder="2"/>
    </xf>
    <xf numFmtId="0" fontId="14" fillId="0" borderId="6" xfId="0" applyFont="1" applyBorder="1" applyAlignment="1" applyProtection="1">
      <alignment readingOrder="2"/>
    </xf>
    <xf numFmtId="0" fontId="0" fillId="0" borderId="7" xfId="0" applyBorder="1" applyAlignment="1" applyProtection="1">
      <alignment readingOrder="2"/>
    </xf>
    <xf numFmtId="0" fontId="66" fillId="0" borderId="177" xfId="0" applyFont="1" applyBorder="1" applyAlignment="1" applyProtection="1">
      <alignment readingOrder="2"/>
    </xf>
    <xf numFmtId="0" fontId="66" fillId="0" borderId="0" xfId="0" applyFont="1" applyFill="1" applyBorder="1" applyAlignment="1" applyProtection="1">
      <alignment horizontal="center" readingOrder="2"/>
    </xf>
    <xf numFmtId="0" fontId="5" fillId="0" borderId="0" xfId="0" applyFont="1" applyBorder="1" applyAlignment="1" applyProtection="1">
      <alignment readingOrder="2"/>
    </xf>
    <xf numFmtId="10" fontId="47" fillId="15" borderId="178" xfId="0" applyNumberFormat="1" applyFont="1" applyFill="1" applyBorder="1" applyAlignment="1" applyProtection="1">
      <alignment horizontal="center" shrinkToFit="1" readingOrder="2"/>
    </xf>
    <xf numFmtId="0" fontId="31" fillId="0" borderId="8" xfId="3" applyFont="1" applyFill="1" applyBorder="1" applyAlignment="1" applyProtection="1">
      <alignment horizontal="center" readingOrder="2"/>
    </xf>
    <xf numFmtId="0" fontId="27" fillId="0" borderId="9" xfId="3" applyFont="1" applyFill="1" applyBorder="1" applyAlignment="1" applyProtection="1">
      <alignment horizontal="center" readingOrder="2"/>
    </xf>
    <xf numFmtId="0" fontId="31" fillId="0" borderId="8" xfId="3" applyFont="1" applyFill="1" applyBorder="1" applyAlignment="1" applyProtection="1">
      <alignment horizontal="center" vertical="center" readingOrder="2"/>
    </xf>
    <xf numFmtId="0" fontId="33" fillId="0" borderId="8" xfId="3" applyFont="1" applyFill="1" applyBorder="1" applyAlignment="1" applyProtection="1">
      <alignment horizontal="center" vertical="center" readingOrder="2"/>
    </xf>
    <xf numFmtId="0" fontId="35" fillId="0" borderId="8" xfId="3" applyFont="1" applyFill="1" applyBorder="1" applyAlignment="1" applyProtection="1">
      <alignment horizontal="center" vertical="center" readingOrder="2"/>
    </xf>
    <xf numFmtId="0" fontId="31" fillId="0" borderId="8" xfId="3" applyFont="1" applyFill="1" applyBorder="1" applyAlignment="1" applyProtection="1">
      <alignment horizontal="center" vertical="center" wrapText="1" readingOrder="2"/>
    </xf>
    <xf numFmtId="0" fontId="2" fillId="0" borderId="8" xfId="3" applyFont="1" applyFill="1" applyBorder="1" applyAlignment="1" applyProtection="1">
      <alignment horizontal="right" vertical="center" readingOrder="2"/>
    </xf>
    <xf numFmtId="0" fontId="112" fillId="16" borderId="0" xfId="0" applyFont="1" applyFill="1" applyAlignment="1" applyProtection="1">
      <alignment horizontal="center" vertical="center" readingOrder="2"/>
    </xf>
    <xf numFmtId="0" fontId="0" fillId="16" borderId="0" xfId="0" applyFill="1" applyAlignment="1" applyProtection="1">
      <alignment readingOrder="2"/>
    </xf>
    <xf numFmtId="0" fontId="112" fillId="17" borderId="0" xfId="0" applyFont="1" applyFill="1" applyAlignment="1" applyProtection="1">
      <alignment horizontal="center" vertical="center" readingOrder="2"/>
    </xf>
    <xf numFmtId="0" fontId="0" fillId="17" borderId="0" xfId="0" applyFill="1" applyAlignment="1" applyProtection="1">
      <alignment readingOrder="2"/>
    </xf>
    <xf numFmtId="0" fontId="73" fillId="0" borderId="0" xfId="0" applyFont="1" applyFill="1" applyBorder="1" applyAlignment="1" applyProtection="1">
      <alignment vertical="center" readingOrder="2"/>
    </xf>
    <xf numFmtId="0" fontId="50" fillId="0" borderId="0" xfId="0" applyFont="1" applyFill="1" applyBorder="1" applyAlignment="1" applyProtection="1">
      <alignment horizontal="center" vertical="center" readingOrder="2"/>
    </xf>
    <xf numFmtId="0" fontId="61" fillId="0" borderId="0" xfId="0" applyFont="1" applyFill="1" applyBorder="1" applyAlignment="1" applyProtection="1">
      <alignment horizontal="center" vertical="center" readingOrder="2"/>
    </xf>
    <xf numFmtId="0" fontId="63" fillId="0" borderId="0" xfId="0" applyFont="1" applyFill="1" applyBorder="1" applyAlignment="1" applyProtection="1">
      <alignment horizontal="center" vertical="center" readingOrder="2"/>
    </xf>
    <xf numFmtId="0" fontId="9" fillId="17" borderId="0" xfId="0" applyFont="1" applyFill="1" applyAlignment="1" applyProtection="1">
      <alignment readingOrder="2"/>
    </xf>
    <xf numFmtId="0" fontId="9" fillId="0" borderId="0" xfId="0" applyFont="1" applyAlignment="1" applyProtection="1">
      <alignment readingOrder="2"/>
    </xf>
    <xf numFmtId="0" fontId="9" fillId="0" borderId="0" xfId="0" applyFont="1" applyFill="1" applyAlignment="1" applyProtection="1">
      <alignment readingOrder="2"/>
    </xf>
    <xf numFmtId="0" fontId="23" fillId="17" borderId="0" xfId="0" applyFont="1" applyFill="1" applyAlignment="1" applyProtection="1">
      <alignment readingOrder="2"/>
    </xf>
    <xf numFmtId="0" fontId="23" fillId="0" borderId="0" xfId="0" applyFont="1" applyAlignment="1" applyProtection="1">
      <alignment readingOrder="2"/>
    </xf>
    <xf numFmtId="0" fontId="23" fillId="0" borderId="0" xfId="0" applyFont="1" applyFill="1" applyAlignment="1" applyProtection="1">
      <alignment readingOrder="2"/>
    </xf>
    <xf numFmtId="0" fontId="23" fillId="0" borderId="0" xfId="0" applyFont="1" applyFill="1" applyBorder="1" applyAlignment="1" applyProtection="1">
      <alignment readingOrder="2"/>
    </xf>
    <xf numFmtId="0" fontId="23" fillId="0" borderId="179" xfId="0" applyFont="1" applyFill="1" applyBorder="1" applyAlignment="1" applyProtection="1">
      <alignment readingOrder="2"/>
    </xf>
    <xf numFmtId="0" fontId="20" fillId="0" borderId="0" xfId="3" applyFont="1" applyFill="1" applyBorder="1" applyAlignment="1" applyProtection="1">
      <alignment horizontal="center" vertical="center" readingOrder="2"/>
    </xf>
    <xf numFmtId="0" fontId="3" fillId="0" borderId="0" xfId="0" applyFont="1" applyFill="1" applyBorder="1" applyAlignment="1" applyProtection="1">
      <alignment horizontal="center" wrapText="1" readingOrder="2"/>
    </xf>
    <xf numFmtId="0" fontId="9" fillId="0" borderId="0" xfId="0" applyFont="1" applyFill="1" applyBorder="1" applyAlignment="1" applyProtection="1">
      <alignment horizontal="center" vertical="center" wrapText="1" readingOrder="2"/>
    </xf>
    <xf numFmtId="0" fontId="17" fillId="17" borderId="0" xfId="0" applyFont="1" applyFill="1" applyAlignment="1" applyProtection="1">
      <alignment readingOrder="2"/>
    </xf>
    <xf numFmtId="0" fontId="15" fillId="0" borderId="0" xfId="3" applyFont="1" applyFill="1" applyBorder="1" applyAlignment="1" applyProtection="1">
      <alignment wrapText="1" readingOrder="2"/>
    </xf>
    <xf numFmtId="0" fontId="15" fillId="0" borderId="0" xfId="3" applyFont="1" applyFill="1" applyBorder="1" applyAlignment="1" applyProtection="1">
      <alignment vertical="center" wrapText="1" readingOrder="2"/>
    </xf>
    <xf numFmtId="10" fontId="6" fillId="0" borderId="0" xfId="3" applyNumberFormat="1" applyFont="1" applyFill="1" applyBorder="1" applyAlignment="1" applyProtection="1">
      <alignment horizontal="right" vertical="center" readingOrder="2"/>
    </xf>
    <xf numFmtId="0" fontId="15" fillId="0" borderId="0" xfId="3" applyFont="1" applyFill="1" applyBorder="1" applyAlignment="1" applyProtection="1">
      <alignment vertical="center" readingOrder="2"/>
    </xf>
    <xf numFmtId="0" fontId="15" fillId="0" borderId="0" xfId="3" applyFont="1" applyFill="1" applyAlignment="1" applyProtection="1">
      <alignment vertical="center" readingOrder="2"/>
    </xf>
    <xf numFmtId="0" fontId="15" fillId="0" borderId="10" xfId="3" applyFont="1" applyFill="1" applyBorder="1" applyAlignment="1" applyProtection="1">
      <alignment vertical="center" readingOrder="2"/>
    </xf>
    <xf numFmtId="0" fontId="15" fillId="0" borderId="0" xfId="3" applyFont="1" applyFill="1" applyBorder="1" applyAlignment="1" applyProtection="1">
      <alignment horizontal="center" vertical="center" readingOrder="2"/>
    </xf>
    <xf numFmtId="0" fontId="20" fillId="17" borderId="0" xfId="0" applyFont="1" applyFill="1" applyAlignment="1" applyProtection="1">
      <alignment vertical="center" readingOrder="2"/>
    </xf>
    <xf numFmtId="0" fontId="20" fillId="0" borderId="10" xfId="3" applyFont="1" applyFill="1" applyBorder="1" applyAlignment="1" applyProtection="1">
      <alignment vertical="center" readingOrder="2"/>
    </xf>
    <xf numFmtId="0" fontId="20" fillId="0" borderId="0" xfId="3" applyFont="1" applyFill="1" applyAlignment="1" applyProtection="1">
      <alignment vertical="center" readingOrder="2"/>
    </xf>
    <xf numFmtId="0" fontId="23" fillId="0" borderId="0" xfId="3" applyFont="1" applyFill="1" applyBorder="1" applyAlignment="1" applyProtection="1">
      <alignment vertical="center" readingOrder="2"/>
    </xf>
    <xf numFmtId="167" fontId="2" fillId="0" borderId="0" xfId="3" applyNumberFormat="1" applyFont="1" applyFill="1" applyBorder="1" applyAlignment="1" applyProtection="1">
      <alignment horizontal="center" vertical="center" readingOrder="2"/>
    </xf>
    <xf numFmtId="0" fontId="23" fillId="0" borderId="0" xfId="3" applyFont="1" applyFill="1" applyAlignment="1" applyProtection="1">
      <alignment vertical="center" readingOrder="2"/>
    </xf>
    <xf numFmtId="4" fontId="6" fillId="0" borderId="0" xfId="3" applyNumberFormat="1" applyFont="1" applyFill="1" applyBorder="1" applyAlignment="1" applyProtection="1">
      <alignment horizontal="right" vertical="center" readingOrder="2"/>
    </xf>
    <xf numFmtId="0" fontId="10" fillId="0" borderId="0" xfId="3" applyFont="1" applyFill="1" applyBorder="1" applyAlignment="1" applyProtection="1">
      <alignment horizontal="center" vertical="center" wrapText="1" readingOrder="2"/>
    </xf>
    <xf numFmtId="0" fontId="54" fillId="0" borderId="0" xfId="0" applyFont="1" applyFill="1" applyBorder="1" applyAlignment="1" applyProtection="1">
      <alignment readingOrder="2"/>
    </xf>
    <xf numFmtId="0" fontId="38" fillId="0" borderId="0" xfId="0" applyFont="1" applyFill="1" applyBorder="1" applyAlignment="1" applyProtection="1">
      <alignment readingOrder="2"/>
    </xf>
    <xf numFmtId="167" fontId="48" fillId="0" borderId="0" xfId="3" applyNumberFormat="1" applyFont="1" applyFill="1" applyBorder="1" applyAlignment="1" applyProtection="1">
      <alignment horizontal="right" vertical="center" readingOrder="2"/>
    </xf>
    <xf numFmtId="0" fontId="2" fillId="0" borderId="0" xfId="3" applyFont="1" applyFill="1" applyAlignment="1" applyProtection="1">
      <alignment readingOrder="2"/>
    </xf>
    <xf numFmtId="0" fontId="22" fillId="0" borderId="0" xfId="3" applyFont="1" applyFill="1" applyBorder="1" applyAlignment="1" applyProtection="1">
      <alignment horizontal="right" vertical="center" readingOrder="2"/>
    </xf>
    <xf numFmtId="0" fontId="42" fillId="0" borderId="0" xfId="0" applyFont="1" applyFill="1" applyAlignment="1" applyProtection="1">
      <alignment horizontal="right" readingOrder="2"/>
    </xf>
    <xf numFmtId="0" fontId="2" fillId="0" borderId="0" xfId="3" applyFill="1" applyBorder="1" applyAlignment="1" applyProtection="1">
      <alignment readingOrder="2"/>
    </xf>
    <xf numFmtId="0" fontId="7" fillId="0" borderId="0" xfId="2" applyFont="1" applyFill="1" applyBorder="1" applyAlignment="1" applyProtection="1">
      <alignment horizontal="right" vertical="center" readingOrder="2"/>
    </xf>
    <xf numFmtId="0" fontId="14" fillId="0" borderId="0" xfId="2" applyFont="1" applyFill="1" applyBorder="1" applyAlignment="1" applyProtection="1">
      <alignment horizontal="right" vertical="center" readingOrder="2"/>
    </xf>
    <xf numFmtId="1" fontId="13" fillId="0" borderId="0" xfId="0" applyNumberFormat="1" applyFont="1" applyFill="1" applyBorder="1" applyAlignment="1" applyProtection="1">
      <alignment horizontal="center" readingOrder="2"/>
    </xf>
    <xf numFmtId="0" fontId="22" fillId="0" borderId="0" xfId="0" applyFont="1" applyFill="1" applyBorder="1" applyAlignment="1" applyProtection="1">
      <alignment readingOrder="2"/>
    </xf>
    <xf numFmtId="8" fontId="14" fillId="0" borderId="0" xfId="2" applyNumberFormat="1" applyFont="1" applyFill="1" applyBorder="1" applyAlignment="1" applyProtection="1">
      <alignment horizontal="center" vertical="center" readingOrder="2"/>
    </xf>
    <xf numFmtId="0" fontId="14" fillId="0" borderId="0" xfId="2" applyFont="1" applyFill="1" applyBorder="1" applyAlignment="1" applyProtection="1">
      <alignment horizontal="center" vertical="center" readingOrder="2"/>
    </xf>
    <xf numFmtId="8" fontId="14" fillId="0" borderId="0" xfId="2" applyNumberFormat="1" applyFont="1" applyFill="1" applyBorder="1" applyAlignment="1" applyProtection="1">
      <alignment horizontal="right" vertical="center" readingOrder="2"/>
    </xf>
    <xf numFmtId="168" fontId="14" fillId="0" borderId="0" xfId="2" applyNumberFormat="1" applyFont="1" applyFill="1" applyBorder="1" applyAlignment="1" applyProtection="1">
      <alignment horizontal="center" vertical="center" readingOrder="2"/>
    </xf>
    <xf numFmtId="0" fontId="27" fillId="0" borderId="0" xfId="3" applyFont="1" applyFill="1" applyBorder="1" applyAlignment="1" applyProtection="1">
      <alignment horizontal="center" vertical="center" readingOrder="2"/>
    </xf>
    <xf numFmtId="0" fontId="27" fillId="0" borderId="0" xfId="3" applyFont="1" applyFill="1" applyBorder="1" applyAlignment="1" applyProtection="1">
      <alignment horizontal="center" readingOrder="2"/>
    </xf>
    <xf numFmtId="0" fontId="27" fillId="17" borderId="0" xfId="3" applyFont="1" applyFill="1" applyBorder="1" applyAlignment="1" applyProtection="1">
      <alignment horizontal="center" readingOrder="2"/>
    </xf>
    <xf numFmtId="0" fontId="6" fillId="7" borderId="0" xfId="3" applyFont="1" applyFill="1" applyBorder="1" applyAlignment="1" applyProtection="1">
      <alignment horizontal="center" readingOrder="2"/>
    </xf>
    <xf numFmtId="0" fontId="6" fillId="0" borderId="0" xfId="3" applyFont="1" applyFill="1" applyBorder="1" applyAlignment="1" applyProtection="1">
      <alignment horizontal="center" readingOrder="2"/>
    </xf>
    <xf numFmtId="0" fontId="7" fillId="0" borderId="0" xfId="3" applyFont="1" applyFill="1" applyBorder="1" applyAlignment="1" applyProtection="1">
      <alignment horizontal="right" readingOrder="2"/>
    </xf>
    <xf numFmtId="0" fontId="32" fillId="17" borderId="0" xfId="3" applyFont="1" applyFill="1" applyBorder="1" applyAlignment="1" applyProtection="1">
      <alignment readingOrder="2"/>
    </xf>
    <xf numFmtId="0" fontId="32" fillId="0" borderId="0" xfId="3" applyFont="1" applyFill="1" applyBorder="1" applyAlignment="1" applyProtection="1">
      <alignment readingOrder="2"/>
    </xf>
    <xf numFmtId="0" fontId="32" fillId="0" borderId="0" xfId="3" applyFont="1" applyFill="1" applyBorder="1" applyAlignment="1" applyProtection="1">
      <alignment horizontal="center" readingOrder="2"/>
    </xf>
    <xf numFmtId="0" fontId="32" fillId="17" borderId="0" xfId="3" applyFont="1" applyFill="1" applyBorder="1" applyAlignment="1" applyProtection="1">
      <alignment horizontal="center" readingOrder="2"/>
    </xf>
    <xf numFmtId="0" fontId="2" fillId="0" borderId="0" xfId="3" applyFont="1" applyFill="1" applyBorder="1" applyAlignment="1" applyProtection="1">
      <alignment readingOrder="2"/>
    </xf>
    <xf numFmtId="0" fontId="8" fillId="0" borderId="0" xfId="3" applyFont="1" applyFill="1" applyBorder="1" applyAlignment="1" applyProtection="1">
      <alignment horizontal="right" readingOrder="2"/>
    </xf>
    <xf numFmtId="0" fontId="30" fillId="0" borderId="0" xfId="3" applyFont="1" applyFill="1" applyBorder="1" applyAlignment="1" applyProtection="1">
      <alignment horizontal="right" readingOrder="2"/>
    </xf>
    <xf numFmtId="0" fontId="30" fillId="0" borderId="0" xfId="3" applyFont="1" applyFill="1" applyBorder="1" applyAlignment="1" applyProtection="1">
      <alignment horizontal="center" readingOrder="2"/>
    </xf>
    <xf numFmtId="0" fontId="30" fillId="0" borderId="0" xfId="3" applyFont="1" applyFill="1" applyBorder="1" applyAlignment="1" applyProtection="1">
      <alignment horizontal="left" readingOrder="2"/>
    </xf>
    <xf numFmtId="0" fontId="8" fillId="0" borderId="0" xfId="3" applyFont="1" applyFill="1" applyBorder="1" applyAlignment="1" applyProtection="1">
      <alignment horizontal="center" readingOrder="2"/>
    </xf>
    <xf numFmtId="4" fontId="34" fillId="0" borderId="0" xfId="3" applyNumberFormat="1" applyFont="1" applyFill="1" applyBorder="1" applyAlignment="1" applyProtection="1">
      <alignment horizontal="right" vertical="center" readingOrder="2"/>
    </xf>
    <xf numFmtId="4" fontId="34" fillId="0" borderId="0" xfId="3" applyNumberFormat="1" applyFont="1" applyFill="1" applyBorder="1" applyAlignment="1" applyProtection="1">
      <alignment horizontal="center" vertical="center" readingOrder="2"/>
    </xf>
    <xf numFmtId="4" fontId="11" fillId="17" borderId="0" xfId="3" applyNumberFormat="1" applyFont="1" applyFill="1" applyBorder="1" applyAlignment="1" applyProtection="1">
      <alignment horizontal="right" vertical="center" readingOrder="2"/>
    </xf>
    <xf numFmtId="4" fontId="11" fillId="0" borderId="0" xfId="3" applyNumberFormat="1" applyFont="1" applyFill="1" applyBorder="1" applyAlignment="1" applyProtection="1">
      <alignment horizontal="right" vertical="center" readingOrder="2"/>
    </xf>
    <xf numFmtId="0" fontId="2" fillId="7" borderId="0" xfId="3" applyFont="1" applyFill="1" applyBorder="1" applyAlignment="1" applyProtection="1">
      <alignment horizontal="center" vertical="center" readingOrder="2"/>
    </xf>
    <xf numFmtId="0" fontId="2" fillId="0" borderId="0" xfId="3" applyFont="1" applyFill="1" applyBorder="1" applyAlignment="1" applyProtection="1">
      <alignment horizontal="center" vertical="center" readingOrder="2"/>
    </xf>
    <xf numFmtId="0" fontId="2" fillId="0" borderId="0" xfId="3" applyFont="1" applyFill="1" applyBorder="1" applyAlignment="1" applyProtection="1">
      <alignment vertical="center" readingOrder="2"/>
    </xf>
    <xf numFmtId="0" fontId="8" fillId="0" borderId="0" xfId="3" applyFont="1" applyFill="1" applyBorder="1" applyAlignment="1" applyProtection="1">
      <alignment horizontal="right" vertical="center" readingOrder="2"/>
    </xf>
    <xf numFmtId="0" fontId="30" fillId="0" borderId="0" xfId="3" applyFont="1" applyFill="1" applyBorder="1" applyAlignment="1" applyProtection="1">
      <alignment horizontal="right" vertical="center" readingOrder="2"/>
    </xf>
    <xf numFmtId="0" fontId="30" fillId="0" borderId="0" xfId="3" applyFont="1" applyFill="1" applyBorder="1" applyAlignment="1" applyProtection="1">
      <alignment horizontal="center" vertical="center" readingOrder="2"/>
    </xf>
    <xf numFmtId="0" fontId="30" fillId="0" borderId="0" xfId="3" applyFont="1" applyFill="1" applyBorder="1" applyAlignment="1" applyProtection="1">
      <alignment horizontal="left" vertical="center" readingOrder="2"/>
    </xf>
    <xf numFmtId="0" fontId="8" fillId="0" borderId="0" xfId="3" applyFont="1" applyFill="1" applyBorder="1" applyAlignment="1" applyProtection="1">
      <alignment horizontal="center" vertical="center" readingOrder="2"/>
    </xf>
    <xf numFmtId="164" fontId="22" fillId="13" borderId="180" xfId="3" applyNumberFormat="1" applyFont="1" applyFill="1" applyBorder="1" applyAlignment="1" applyProtection="1">
      <alignment horizontal="right" vertical="center" shrinkToFit="1" readingOrder="2"/>
    </xf>
    <xf numFmtId="0" fontId="37" fillId="7" borderId="0" xfId="3" applyFont="1" applyFill="1" applyBorder="1" applyAlignment="1" applyProtection="1">
      <alignment horizontal="center" vertical="center" readingOrder="2"/>
    </xf>
    <xf numFmtId="4" fontId="11" fillId="0" borderId="0" xfId="3" applyNumberFormat="1" applyFont="1" applyFill="1" applyBorder="1" applyAlignment="1" applyProtection="1">
      <alignment vertical="center" readingOrder="2"/>
    </xf>
    <xf numFmtId="0" fontId="2" fillId="0" borderId="11" xfId="3" applyFont="1" applyFill="1" applyBorder="1" applyAlignment="1" applyProtection="1">
      <alignment vertical="center" readingOrder="2"/>
    </xf>
    <xf numFmtId="164" fontId="13" fillId="3" borderId="12" xfId="3" applyNumberFormat="1" applyFont="1" applyFill="1" applyBorder="1" applyAlignment="1" applyProtection="1">
      <alignment vertical="center" shrinkToFit="1" readingOrder="2"/>
    </xf>
    <xf numFmtId="164" fontId="13" fillId="3" borderId="13" xfId="3" applyNumberFormat="1" applyFont="1" applyFill="1" applyBorder="1" applyAlignment="1" applyProtection="1">
      <alignment vertical="center" shrinkToFit="1" readingOrder="2"/>
    </xf>
    <xf numFmtId="4" fontId="34" fillId="7" borderId="0" xfId="3" applyNumberFormat="1" applyFont="1" applyFill="1" applyBorder="1" applyAlignment="1" applyProtection="1">
      <alignment horizontal="center" vertical="center" readingOrder="2"/>
    </xf>
    <xf numFmtId="0" fontId="6" fillId="0" borderId="0" xfId="3" applyFont="1" applyFill="1" applyBorder="1" applyAlignment="1" applyProtection="1">
      <alignment horizontal="right" vertical="center" readingOrder="2"/>
    </xf>
    <xf numFmtId="0" fontId="36" fillId="0" borderId="0" xfId="3" applyFont="1" applyFill="1" applyBorder="1" applyAlignment="1" applyProtection="1">
      <alignment horizontal="right" vertical="center" readingOrder="2"/>
    </xf>
    <xf numFmtId="0" fontId="16" fillId="0" borderId="0" xfId="3" applyFont="1" applyFill="1" applyBorder="1" applyAlignment="1" applyProtection="1">
      <alignment horizontal="center" vertical="center" readingOrder="2"/>
    </xf>
    <xf numFmtId="0" fontId="2" fillId="0" borderId="0" xfId="3" applyFont="1" applyFill="1" applyBorder="1" applyAlignment="1" applyProtection="1">
      <alignment horizontal="right" vertical="center" readingOrder="2"/>
    </xf>
    <xf numFmtId="164" fontId="15" fillId="0" borderId="0" xfId="3" applyNumberFormat="1" applyFont="1" applyFill="1" applyBorder="1" applyAlignment="1" applyProtection="1">
      <alignment horizontal="right" vertical="center" shrinkToFit="1" readingOrder="2"/>
    </xf>
    <xf numFmtId="164" fontId="18" fillId="0" borderId="0" xfId="3" applyNumberFormat="1" applyFont="1" applyFill="1" applyBorder="1" applyAlignment="1" applyProtection="1">
      <alignment horizontal="right" vertical="center" shrinkToFit="1" readingOrder="2"/>
    </xf>
    <xf numFmtId="164" fontId="33" fillId="0" borderId="0" xfId="3" applyNumberFormat="1" applyFont="1" applyFill="1" applyBorder="1" applyAlignment="1" applyProtection="1">
      <alignment horizontal="right" vertical="center" shrinkToFit="1" readingOrder="2"/>
    </xf>
    <xf numFmtId="164" fontId="21" fillId="0" borderId="0" xfId="3" applyNumberFormat="1" applyFont="1" applyFill="1" applyBorder="1" applyAlignment="1" applyProtection="1">
      <alignment horizontal="right" vertical="center" shrinkToFit="1" readingOrder="2"/>
    </xf>
    <xf numFmtId="0" fontId="2" fillId="17" borderId="0" xfId="3" applyFont="1" applyFill="1" applyBorder="1" applyAlignment="1" applyProtection="1">
      <alignment vertical="center" readingOrder="2"/>
    </xf>
    <xf numFmtId="4" fontId="25" fillId="17" borderId="0" xfId="3" applyNumberFormat="1" applyFont="1" applyFill="1" applyBorder="1" applyAlignment="1" applyProtection="1">
      <alignment horizontal="right" vertical="center" readingOrder="2"/>
    </xf>
    <xf numFmtId="4" fontId="25" fillId="7" borderId="0" xfId="3" applyNumberFormat="1" applyFont="1" applyFill="1" applyBorder="1" applyAlignment="1" applyProtection="1">
      <alignment horizontal="right" vertical="center" readingOrder="2"/>
    </xf>
    <xf numFmtId="4" fontId="2" fillId="7" borderId="0" xfId="3" applyNumberFormat="1" applyFont="1" applyFill="1" applyBorder="1" applyAlignment="1" applyProtection="1">
      <alignment horizontal="center" vertical="center" readingOrder="2"/>
    </xf>
    <xf numFmtId="4" fontId="2" fillId="0" borderId="0" xfId="3" applyNumberFormat="1" applyFont="1" applyFill="1" applyBorder="1" applyAlignment="1" applyProtection="1">
      <alignment horizontal="center" vertical="center" readingOrder="2"/>
    </xf>
    <xf numFmtId="4" fontId="2" fillId="0" borderId="0" xfId="3" applyNumberFormat="1" applyFont="1" applyFill="1" applyBorder="1" applyAlignment="1" applyProtection="1">
      <alignment horizontal="right" vertical="center" readingOrder="2"/>
    </xf>
    <xf numFmtId="0" fontId="2" fillId="17" borderId="0" xfId="3" applyFont="1" applyFill="1" applyBorder="1" applyAlignment="1" applyProtection="1">
      <alignment vertical="top" readingOrder="2"/>
    </xf>
    <xf numFmtId="4" fontId="25" fillId="17" borderId="0" xfId="3" applyNumberFormat="1" applyFont="1" applyFill="1" applyBorder="1" applyAlignment="1" applyProtection="1">
      <alignment horizontal="right" vertical="top" readingOrder="2"/>
    </xf>
    <xf numFmtId="4" fontId="25" fillId="7" borderId="0" xfId="3" applyNumberFormat="1" applyFont="1" applyFill="1" applyBorder="1" applyAlignment="1" applyProtection="1">
      <alignment horizontal="right" vertical="top" readingOrder="2"/>
    </xf>
    <xf numFmtId="4" fontId="2" fillId="7" borderId="0" xfId="3" applyNumberFormat="1" applyFont="1" applyFill="1" applyBorder="1" applyAlignment="1" applyProtection="1">
      <alignment horizontal="center" vertical="top" readingOrder="2"/>
    </xf>
    <xf numFmtId="4" fontId="2" fillId="0" borderId="0" xfId="3" applyNumberFormat="1" applyFont="1" applyFill="1" applyBorder="1" applyAlignment="1" applyProtection="1">
      <alignment horizontal="center" vertical="top" readingOrder="2"/>
    </xf>
    <xf numFmtId="4" fontId="2" fillId="0" borderId="0" xfId="3" applyNumberFormat="1" applyFont="1" applyFill="1" applyBorder="1" applyAlignment="1" applyProtection="1">
      <alignment horizontal="right" vertical="top" readingOrder="2"/>
    </xf>
    <xf numFmtId="0" fontId="2" fillId="0" borderId="0" xfId="3" applyFont="1" applyFill="1" applyBorder="1" applyAlignment="1" applyProtection="1">
      <alignment vertical="top" readingOrder="2"/>
    </xf>
    <xf numFmtId="0" fontId="2" fillId="7" borderId="0" xfId="3" applyFill="1" applyBorder="1" applyAlignment="1" applyProtection="1">
      <alignment readingOrder="2"/>
    </xf>
    <xf numFmtId="0" fontId="2" fillId="7" borderId="0" xfId="3" applyFont="1" applyFill="1" applyBorder="1" applyAlignment="1" applyProtection="1">
      <alignment readingOrder="2"/>
    </xf>
    <xf numFmtId="0" fontId="31" fillId="7" borderId="0" xfId="3" applyFont="1" applyFill="1" applyBorder="1" applyAlignment="1" applyProtection="1">
      <alignment horizontal="center" vertical="center" readingOrder="2"/>
    </xf>
    <xf numFmtId="0" fontId="31" fillId="0" borderId="0" xfId="3" applyFont="1" applyFill="1" applyBorder="1" applyAlignment="1" applyProtection="1">
      <alignment horizontal="center" vertical="center" readingOrder="2"/>
    </xf>
    <xf numFmtId="0" fontId="22" fillId="18" borderId="1" xfId="0" applyFont="1" applyFill="1" applyBorder="1" applyAlignment="1" applyProtection="1">
      <alignment readingOrder="2"/>
    </xf>
    <xf numFmtId="9" fontId="22" fillId="18" borderId="1" xfId="4" applyFont="1" applyFill="1" applyBorder="1" applyAlignment="1" applyProtection="1">
      <alignment readingOrder="2"/>
    </xf>
    <xf numFmtId="0" fontId="22" fillId="18" borderId="1" xfId="0" applyFont="1" applyFill="1" applyBorder="1" applyAlignment="1" applyProtection="1">
      <alignment horizontal="center" readingOrder="2"/>
    </xf>
    <xf numFmtId="0" fontId="0" fillId="0" borderId="0" xfId="0" applyFill="1" applyBorder="1" applyAlignment="1" applyProtection="1">
      <alignment horizontal="left" readingOrder="2"/>
    </xf>
    <xf numFmtId="0" fontId="14" fillId="0" borderId="0" xfId="0" applyNumberFormat="1" applyFont="1" applyFill="1" applyBorder="1" applyAlignment="1" applyProtection="1">
      <alignment readingOrder="2"/>
    </xf>
    <xf numFmtId="0" fontId="10" fillId="0" borderId="0" xfId="3" applyFont="1" applyFill="1" applyBorder="1" applyAlignment="1" applyProtection="1">
      <alignment horizontal="right" vertical="center" wrapText="1" readingOrder="2"/>
    </xf>
    <xf numFmtId="0" fontId="0" fillId="0" borderId="0" xfId="0" applyFill="1" applyBorder="1" applyAlignment="1" applyProtection="1">
      <alignment horizontal="right" vertical="center" readingOrder="2"/>
    </xf>
    <xf numFmtId="0" fontId="22" fillId="13" borderId="14" xfId="0" applyFont="1" applyFill="1" applyBorder="1" applyAlignment="1" applyProtection="1">
      <alignment horizontal="right" readingOrder="2"/>
    </xf>
    <xf numFmtId="14" fontId="0" fillId="0" borderId="0" xfId="0" applyNumberFormat="1" applyFill="1" applyBorder="1" applyAlignment="1" applyProtection="1">
      <alignment readingOrder="2"/>
    </xf>
    <xf numFmtId="0" fontId="0" fillId="0" borderId="1" xfId="0" applyFill="1" applyBorder="1" applyAlignment="1" applyProtection="1">
      <alignment readingOrder="2"/>
    </xf>
    <xf numFmtId="0" fontId="0" fillId="0" borderId="1" xfId="0" applyNumberFormat="1" applyFill="1" applyBorder="1" applyAlignment="1" applyProtection="1">
      <alignment readingOrder="2"/>
    </xf>
    <xf numFmtId="14" fontId="0" fillId="0" borderId="0" xfId="0" applyNumberFormat="1" applyFill="1" applyBorder="1" applyAlignment="1" applyProtection="1">
      <alignment horizontal="left" readingOrder="2"/>
    </xf>
    <xf numFmtId="0" fontId="0" fillId="0" borderId="0" xfId="0" applyNumberFormat="1" applyFill="1" applyBorder="1" applyAlignment="1" applyProtection="1">
      <alignment readingOrder="2"/>
    </xf>
    <xf numFmtId="14" fontId="0" fillId="0" borderId="1" xfId="0" applyNumberFormat="1" applyFill="1" applyBorder="1" applyAlignment="1" applyProtection="1">
      <alignment readingOrder="2"/>
    </xf>
    <xf numFmtId="1" fontId="0" fillId="0" borderId="1" xfId="0" applyNumberFormat="1" applyFill="1" applyBorder="1" applyAlignment="1" applyProtection="1">
      <alignment readingOrder="2"/>
    </xf>
    <xf numFmtId="179" fontId="22" fillId="18" borderId="181" xfId="0" applyNumberFormat="1" applyFont="1" applyFill="1" applyBorder="1" applyAlignment="1" applyProtection="1">
      <alignment horizontal="right" readingOrder="2"/>
    </xf>
    <xf numFmtId="0" fontId="0" fillId="0" borderId="15" xfId="0" applyNumberFormat="1" applyFill="1" applyBorder="1" applyAlignment="1" applyProtection="1">
      <alignment horizontal="center" readingOrder="2"/>
    </xf>
    <xf numFmtId="1" fontId="0" fillId="0" borderId="0" xfId="0" applyNumberFormat="1" applyFill="1" applyAlignment="1" applyProtection="1">
      <alignment readingOrder="2"/>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17" xfId="0" applyFont="1" applyFill="1" applyBorder="1" applyAlignment="1" applyProtection="1">
      <alignment horizontal="right" readingOrder="2"/>
    </xf>
    <xf numFmtId="0" fontId="22" fillId="0" borderId="14" xfId="0" applyFont="1" applyFill="1" applyBorder="1" applyAlignment="1" applyProtection="1">
      <alignment horizontal="right" readingOrder="2"/>
    </xf>
    <xf numFmtId="0" fontId="22" fillId="0" borderId="16" xfId="0" applyFont="1" applyFill="1" applyBorder="1" applyAlignment="1" applyProtection="1">
      <alignment horizontal="right" readingOrder="2"/>
    </xf>
    <xf numFmtId="0" fontId="113" fillId="0" borderId="1" xfId="0" applyNumberFormat="1" applyFont="1" applyFill="1" applyBorder="1" applyAlignment="1" applyProtection="1">
      <alignment horizontal="center" readingOrder="2"/>
    </xf>
    <xf numFmtId="0" fontId="113" fillId="0" borderId="3" xfId="0" applyNumberFormat="1" applyFont="1" applyFill="1" applyBorder="1" applyAlignment="1" applyProtection="1">
      <alignment horizontal="center" readingOrder="2"/>
    </xf>
    <xf numFmtId="0" fontId="0" fillId="0" borderId="181" xfId="0" applyFill="1" applyBorder="1" applyAlignment="1" applyProtection="1">
      <alignment horizontal="center" readingOrder="2"/>
    </xf>
    <xf numFmtId="0" fontId="0" fillId="0" borderId="18" xfId="0" applyFill="1" applyBorder="1" applyAlignment="1" applyProtection="1">
      <alignment horizontal="center" readingOrder="2"/>
    </xf>
    <xf numFmtId="0" fontId="14" fillId="19" borderId="0" xfId="0" applyFont="1" applyFill="1" applyAlignment="1" applyProtection="1">
      <alignment readingOrder="2"/>
    </xf>
    <xf numFmtId="0" fontId="0" fillId="19" borderId="0" xfId="0" applyFill="1" applyAlignment="1" applyProtection="1">
      <alignment readingOrder="2"/>
    </xf>
    <xf numFmtId="0" fontId="0" fillId="0" borderId="1" xfId="0" applyFill="1" applyBorder="1" applyAlignment="1" applyProtection="1">
      <alignment horizontal="center" readingOrder="2"/>
    </xf>
    <xf numFmtId="0" fontId="0" fillId="13" borderId="0" xfId="0" applyFill="1" applyAlignment="1" applyProtection="1">
      <alignment readingOrder="2"/>
    </xf>
    <xf numFmtId="0" fontId="22" fillId="18" borderId="14" xfId="0" applyFont="1" applyFill="1" applyBorder="1" applyAlignment="1" applyProtection="1">
      <alignment horizontal="center" readingOrder="2"/>
    </xf>
    <xf numFmtId="0" fontId="22" fillId="18" borderId="16" xfId="0" applyFont="1" applyFill="1" applyBorder="1" applyAlignment="1" applyProtection="1">
      <alignment horizontal="center" readingOrder="2"/>
    </xf>
    <xf numFmtId="0" fontId="22" fillId="18" borderId="15" xfId="0" applyFont="1" applyFill="1" applyBorder="1" applyAlignment="1" applyProtection="1">
      <alignment horizontal="center" readingOrder="2"/>
    </xf>
    <xf numFmtId="0" fontId="22" fillId="20" borderId="14" xfId="0" applyFont="1" applyFill="1" applyBorder="1" applyAlignment="1" applyProtection="1">
      <alignment horizontal="right" readingOrder="2"/>
    </xf>
    <xf numFmtId="0" fontId="22" fillId="20" borderId="16" xfId="0" applyFont="1" applyFill="1" applyBorder="1" applyAlignment="1" applyProtection="1">
      <alignment horizontal="right" readingOrder="2"/>
    </xf>
    <xf numFmtId="9" fontId="0" fillId="0" borderId="1" xfId="0" applyNumberFormat="1" applyFill="1" applyBorder="1" applyAlignment="1" applyProtection="1">
      <alignment readingOrder="2"/>
    </xf>
    <xf numFmtId="0" fontId="14" fillId="0" borderId="0" xfId="0" applyFont="1" applyFill="1" applyBorder="1" applyAlignment="1" applyProtection="1">
      <alignment readingOrder="2"/>
    </xf>
    <xf numFmtId="166" fontId="0" fillId="0" borderId="1" xfId="0" applyNumberFormat="1" applyFill="1" applyBorder="1" applyAlignment="1" applyProtection="1">
      <alignment readingOrder="2"/>
    </xf>
    <xf numFmtId="9" fontId="0" fillId="0" borderId="0" xfId="0" applyNumberFormat="1" applyFill="1" applyBorder="1" applyAlignment="1" applyProtection="1">
      <alignment readingOrder="2"/>
    </xf>
    <xf numFmtId="166" fontId="0" fillId="0" borderId="0" xfId="0" applyNumberFormat="1" applyFill="1" applyBorder="1" applyAlignment="1" applyProtection="1">
      <alignment readingOrder="2"/>
    </xf>
    <xf numFmtId="0" fontId="22" fillId="18" borderId="19" xfId="0" applyFont="1" applyFill="1" applyBorder="1" applyAlignment="1" applyProtection="1">
      <alignment readingOrder="2"/>
    </xf>
    <xf numFmtId="0" fontId="0" fillId="0" borderId="20" xfId="0" applyFill="1" applyBorder="1" applyAlignment="1" applyProtection="1">
      <alignment horizontal="center" readingOrder="2"/>
    </xf>
    <xf numFmtId="178" fontId="52" fillId="3" borderId="0" xfId="1" applyNumberFormat="1" applyFont="1" applyFill="1" applyBorder="1" applyAlignment="1" applyProtection="1">
      <alignment horizontal="center" vertical="center" shrinkToFit="1" readingOrder="2"/>
    </xf>
    <xf numFmtId="0" fontId="114" fillId="13" borderId="0" xfId="0" applyFont="1" applyFill="1" applyBorder="1" applyAlignment="1" applyProtection="1">
      <alignment readingOrder="2"/>
    </xf>
    <xf numFmtId="164" fontId="52" fillId="3" borderId="0" xfId="3" applyNumberFormat="1" applyFont="1" applyFill="1" applyBorder="1" applyAlignment="1" applyProtection="1">
      <alignment vertical="center" shrinkToFit="1" readingOrder="2"/>
    </xf>
    <xf numFmtId="0" fontId="15" fillId="5" borderId="1" xfId="0" applyFont="1" applyFill="1" applyBorder="1" applyAlignment="1" applyProtection="1">
      <alignment vertical="center" readingOrder="2"/>
    </xf>
    <xf numFmtId="0" fontId="115" fillId="13" borderId="1" xfId="0" applyFont="1" applyFill="1" applyBorder="1" applyAlignment="1" applyProtection="1">
      <alignment horizontal="center" readingOrder="2"/>
    </xf>
    <xf numFmtId="0" fontId="0" fillId="0" borderId="17" xfId="0" applyFill="1" applyBorder="1" applyAlignment="1" applyProtection="1">
      <alignment readingOrder="2"/>
    </xf>
    <xf numFmtId="177" fontId="23" fillId="0" borderId="1" xfId="1" applyNumberFormat="1" applyFont="1" applyFill="1" applyBorder="1" applyAlignment="1" applyProtection="1">
      <alignment horizontal="center" readingOrder="2"/>
    </xf>
    <xf numFmtId="0" fontId="42" fillId="0" borderId="0" xfId="0" applyFont="1" applyFill="1" applyAlignment="1" applyProtection="1">
      <alignment horizontal="center" readingOrder="2"/>
    </xf>
    <xf numFmtId="0" fontId="23" fillId="0" borderId="1" xfId="0" applyNumberFormat="1" applyFont="1" applyFill="1" applyBorder="1" applyAlignment="1" applyProtection="1">
      <alignment horizontal="center" readingOrder="2"/>
    </xf>
    <xf numFmtId="0" fontId="23" fillId="0" borderId="1" xfId="0" applyFont="1" applyFill="1" applyBorder="1" applyAlignment="1" applyProtection="1">
      <alignment horizontal="center" readingOrder="2"/>
    </xf>
    <xf numFmtId="0" fontId="0" fillId="8" borderId="0" xfId="0" applyFill="1" applyAlignment="1" applyProtection="1">
      <alignment readingOrder="2"/>
    </xf>
    <xf numFmtId="0" fontId="14" fillId="13" borderId="1" xfId="0" applyFont="1" applyFill="1" applyBorder="1" applyAlignment="1" applyProtection="1">
      <alignment readingOrder="2"/>
    </xf>
    <xf numFmtId="0" fontId="22" fillId="13" borderId="16" xfId="0" applyFont="1" applyFill="1" applyBorder="1" applyAlignment="1" applyProtection="1">
      <alignment horizontal="center" readingOrder="2"/>
    </xf>
    <xf numFmtId="0" fontId="22" fillId="13" borderId="0" xfId="0" applyFont="1" applyFill="1" applyBorder="1" applyAlignment="1" applyProtection="1">
      <alignment horizontal="center" readingOrder="2"/>
    </xf>
    <xf numFmtId="0" fontId="42" fillId="0" borderId="0" xfId="0" applyFont="1" applyFill="1" applyBorder="1" applyAlignment="1" applyProtection="1">
      <alignment horizontal="center" readingOrder="2"/>
    </xf>
    <xf numFmtId="2" fontId="113" fillId="0" borderId="1" xfId="4" applyNumberFormat="1" applyFont="1" applyFill="1" applyBorder="1" applyAlignment="1" applyProtection="1">
      <alignment horizontal="center" readingOrder="2"/>
    </xf>
    <xf numFmtId="0" fontId="113" fillId="0" borderId="1" xfId="0" applyNumberFormat="1" applyFont="1" applyFill="1" applyBorder="1" applyAlignment="1" applyProtection="1">
      <alignment horizontal="right" readingOrder="2"/>
    </xf>
    <xf numFmtId="0" fontId="113" fillId="0" borderId="1" xfId="0" applyFont="1" applyFill="1" applyBorder="1" applyAlignment="1" applyProtection="1">
      <alignment horizontal="center" readingOrder="2"/>
    </xf>
    <xf numFmtId="0" fontId="67" fillId="0" borderId="0" xfId="0" applyFont="1" applyFill="1" applyAlignment="1" applyProtection="1">
      <alignment readingOrder="2"/>
    </xf>
    <xf numFmtId="0" fontId="0" fillId="0" borderId="0" xfId="0" applyNumberFormat="1" applyFill="1" applyAlignment="1" applyProtection="1">
      <alignment readingOrder="2"/>
    </xf>
    <xf numFmtId="0" fontId="14" fillId="0" borderId="1" xfId="0" applyFont="1" applyFill="1" applyBorder="1" applyAlignment="1" applyProtection="1">
      <alignment horizontal="center" readingOrder="2"/>
    </xf>
    <xf numFmtId="0" fontId="22" fillId="13" borderId="14" xfId="0" applyFont="1" applyFill="1" applyBorder="1" applyAlignment="1" applyProtection="1">
      <alignment horizontal="center" readingOrder="2"/>
    </xf>
    <xf numFmtId="49" fontId="22" fillId="18" borderId="16" xfId="0" applyNumberFormat="1" applyFont="1" applyFill="1" applyBorder="1" applyAlignment="1" applyProtection="1">
      <alignment horizontal="right" readingOrder="2"/>
    </xf>
    <xf numFmtId="49" fontId="22" fillId="18" borderId="0" xfId="0" applyNumberFormat="1" applyFont="1" applyFill="1" applyBorder="1" applyAlignment="1" applyProtection="1">
      <alignment horizontal="right" readingOrder="2"/>
    </xf>
    <xf numFmtId="0" fontId="0" fillId="0" borderId="15" xfId="0" applyFill="1" applyBorder="1" applyAlignment="1" applyProtection="1">
      <alignment readingOrder="2"/>
    </xf>
    <xf numFmtId="0" fontId="22" fillId="18" borderId="0" xfId="0" applyFont="1" applyFill="1" applyBorder="1" applyAlignment="1" applyProtection="1">
      <alignment horizontal="right" readingOrder="2"/>
    </xf>
    <xf numFmtId="179" fontId="22" fillId="0" borderId="0" xfId="0" applyNumberFormat="1" applyFont="1" applyFill="1" applyBorder="1" applyAlignment="1" applyProtection="1">
      <alignment horizontal="right" readingOrder="2"/>
    </xf>
    <xf numFmtId="0" fontId="22" fillId="12" borderId="14" xfId="0" applyFont="1" applyFill="1" applyBorder="1" applyAlignment="1" applyProtection="1">
      <alignment horizontal="right" readingOrder="2"/>
    </xf>
    <xf numFmtId="179" fontId="0" fillId="13" borderId="0" xfId="0" applyNumberFormat="1" applyFill="1" applyAlignment="1" applyProtection="1">
      <alignment readingOrder="2"/>
    </xf>
    <xf numFmtId="0" fontId="2" fillId="13" borderId="0" xfId="3" applyFill="1" applyBorder="1" applyAlignment="1" applyProtection="1">
      <alignment readingOrder="2"/>
    </xf>
    <xf numFmtId="164" fontId="22" fillId="13" borderId="16" xfId="0" applyNumberFormat="1" applyFont="1" applyFill="1" applyBorder="1" applyAlignment="1" applyProtection="1">
      <alignment horizontal="right" readingOrder="2"/>
    </xf>
    <xf numFmtId="2" fontId="0" fillId="0" borderId="0" xfId="0" applyNumberFormat="1" applyAlignment="1" applyProtection="1">
      <alignment readingOrder="2"/>
    </xf>
    <xf numFmtId="0" fontId="113" fillId="13" borderId="0" xfId="0" applyNumberFormat="1" applyFont="1" applyFill="1" applyBorder="1" applyAlignment="1" applyProtection="1">
      <alignment horizontal="right" readingOrder="2"/>
    </xf>
    <xf numFmtId="0" fontId="14" fillId="13" borderId="0" xfId="0" quotePrefix="1" applyFont="1" applyFill="1" applyAlignment="1" applyProtection="1">
      <alignment horizontal="center" readingOrder="2"/>
    </xf>
    <xf numFmtId="0" fontId="10" fillId="0" borderId="0" xfId="0" applyFont="1" applyFill="1" applyAlignment="1" applyProtection="1">
      <alignment readingOrder="2"/>
    </xf>
    <xf numFmtId="0" fontId="22" fillId="18" borderId="14" xfId="0" applyFont="1" applyFill="1" applyBorder="1" applyAlignment="1" applyProtection="1">
      <alignment readingOrder="2"/>
    </xf>
    <xf numFmtId="0" fontId="22" fillId="18" borderId="16" xfId="0" applyFont="1" applyFill="1" applyBorder="1" applyAlignment="1" applyProtection="1">
      <alignment readingOrder="2"/>
    </xf>
    <xf numFmtId="0" fontId="22" fillId="18" borderId="15" xfId="0" applyFont="1" applyFill="1" applyBorder="1" applyAlignment="1" applyProtection="1">
      <alignment readingOrder="2"/>
    </xf>
    <xf numFmtId="164" fontId="0" fillId="8" borderId="0" xfId="0" applyNumberFormat="1" applyFill="1" applyAlignment="1" applyProtection="1">
      <alignment readingOrder="2"/>
    </xf>
    <xf numFmtId="0" fontId="14" fillId="8" borderId="0" xfId="0" applyFont="1" applyFill="1" applyAlignment="1" applyProtection="1">
      <alignment readingOrder="2"/>
    </xf>
    <xf numFmtId="4" fontId="11" fillId="2" borderId="0" xfId="3" applyNumberFormat="1" applyFont="1" applyFill="1" applyBorder="1" applyAlignment="1" applyProtection="1">
      <alignment horizontal="right" vertical="center" readingOrder="2"/>
    </xf>
    <xf numFmtId="4" fontId="11" fillId="2" borderId="20" xfId="3" applyNumberFormat="1" applyFont="1" applyFill="1" applyBorder="1" applyAlignment="1" applyProtection="1">
      <alignment horizontal="right" vertical="center" readingOrder="2"/>
    </xf>
    <xf numFmtId="0" fontId="0" fillId="0" borderId="0" xfId="0" applyFill="1" applyAlignment="1" applyProtection="1">
      <alignment readingOrder="1"/>
    </xf>
    <xf numFmtId="164" fontId="33" fillId="0" borderId="9" xfId="3" applyNumberFormat="1" applyFont="1" applyFill="1" applyBorder="1" applyAlignment="1" applyProtection="1">
      <alignment horizontal="right" vertical="center" shrinkToFit="1" readingOrder="1"/>
    </xf>
    <xf numFmtId="164" fontId="33" fillId="0" borderId="21" xfId="3" applyNumberFormat="1" applyFont="1" applyFill="1" applyBorder="1" applyAlignment="1" applyProtection="1">
      <alignment horizontal="right" vertical="center" shrinkToFit="1" readingOrder="1"/>
    </xf>
    <xf numFmtId="0" fontId="0" fillId="0" borderId="0" xfId="0" applyAlignment="1" applyProtection="1">
      <alignment readingOrder="1"/>
    </xf>
    <xf numFmtId="0" fontId="35" fillId="0" borderId="8" xfId="3" applyFont="1" applyFill="1" applyBorder="1" applyAlignment="1" applyProtection="1">
      <alignment horizontal="center" vertical="center" readingOrder="1"/>
    </xf>
    <xf numFmtId="0" fontId="31" fillId="0" borderId="8" xfId="3" applyFont="1" applyFill="1" applyBorder="1" applyAlignment="1" applyProtection="1">
      <alignment horizontal="center" vertical="center" readingOrder="1"/>
    </xf>
    <xf numFmtId="0" fontId="7" fillId="17" borderId="0" xfId="2" applyFont="1" applyFill="1" applyBorder="1" applyAlignment="1" applyProtection="1">
      <alignment horizontal="right" vertical="center" readingOrder="2"/>
    </xf>
    <xf numFmtId="0" fontId="68" fillId="0" borderId="182" xfId="3" applyFont="1" applyFill="1" applyBorder="1" applyAlignment="1" applyProtection="1">
      <alignment horizontal="left" vertical="center" shrinkToFit="1" readingOrder="1"/>
    </xf>
    <xf numFmtId="0" fontId="0" fillId="0" borderId="183" xfId="0" applyBorder="1" applyAlignment="1" applyProtection="1">
      <alignment readingOrder="2"/>
    </xf>
    <xf numFmtId="0" fontId="0" fillId="0" borderId="184" xfId="0" applyBorder="1" applyAlignment="1" applyProtection="1">
      <alignment readingOrder="2"/>
    </xf>
    <xf numFmtId="0" fontId="66" fillId="0" borderId="183" xfId="0" applyFont="1" applyBorder="1" applyAlignment="1" applyProtection="1">
      <alignment readingOrder="2"/>
    </xf>
    <xf numFmtId="0" fontId="22" fillId="18" borderId="14"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42" fillId="13" borderId="1" xfId="0" applyFont="1" applyFill="1" applyBorder="1" applyAlignment="1" applyProtection="1">
      <alignment horizontal="right" readingOrder="2"/>
    </xf>
    <xf numFmtId="179" fontId="14" fillId="0" borderId="0" xfId="0" applyNumberFormat="1" applyFont="1" applyFill="1" applyAlignment="1" applyProtection="1">
      <alignment readingOrder="2"/>
    </xf>
    <xf numFmtId="0" fontId="22" fillId="0" borderId="0" xfId="0" applyFont="1" applyFill="1" applyBorder="1" applyAlignment="1" applyProtection="1">
      <alignment horizontal="right" readingOrder="2"/>
    </xf>
    <xf numFmtId="0" fontId="22" fillId="0" borderId="0" xfId="0" applyFont="1" applyFill="1" applyBorder="1" applyAlignment="1" applyProtection="1">
      <alignment horizontal="center" readingOrder="2"/>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0"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22" fillId="18" borderId="22" xfId="0" applyFont="1" applyFill="1" applyBorder="1" applyAlignment="1" applyProtection="1">
      <alignment horizontal="right" readingOrder="2"/>
    </xf>
    <xf numFmtId="0" fontId="0" fillId="0" borderId="14" xfId="0" applyFill="1" applyBorder="1" applyAlignment="1" applyProtection="1">
      <alignment horizontal="center" readingOrder="2"/>
    </xf>
    <xf numFmtId="0" fontId="14" fillId="13" borderId="20" xfId="0" applyFont="1" applyFill="1" applyBorder="1" applyAlignment="1" applyProtection="1">
      <alignment readingOrder="2"/>
    </xf>
    <xf numFmtId="164" fontId="21" fillId="0" borderId="185" xfId="3" applyNumberFormat="1" applyFont="1" applyFill="1" applyBorder="1" applyAlignment="1" applyProtection="1">
      <alignment horizontal="right" vertical="center" shrinkToFit="1" readingOrder="2"/>
    </xf>
    <xf numFmtId="164" fontId="15" fillId="0" borderId="185" xfId="3" applyNumberFormat="1" applyFont="1" applyFill="1" applyBorder="1" applyAlignment="1" applyProtection="1">
      <alignment horizontal="right" vertical="center" shrinkToFit="1" readingOrder="2"/>
    </xf>
    <xf numFmtId="164" fontId="17" fillId="0" borderId="0" xfId="3" applyNumberFormat="1" applyFont="1" applyFill="1" applyBorder="1" applyAlignment="1" applyProtection="1">
      <alignment horizontal="right" vertical="center" shrinkToFit="1" readingOrder="2"/>
    </xf>
    <xf numFmtId="0" fontId="116" fillId="21" borderId="0" xfId="0" applyFont="1" applyFill="1" applyAlignment="1" applyProtection="1">
      <alignment horizontal="center" vertical="center" readingOrder="2"/>
    </xf>
    <xf numFmtId="0" fontId="112" fillId="13" borderId="0" xfId="0" applyFont="1" applyFill="1" applyAlignment="1" applyProtection="1">
      <alignment horizontal="center" vertical="center" readingOrder="2"/>
    </xf>
    <xf numFmtId="0" fontId="0" fillId="22" borderId="0" xfId="0" applyFill="1" applyAlignment="1" applyProtection="1">
      <alignment readingOrder="2"/>
    </xf>
    <xf numFmtId="0" fontId="112" fillId="23" borderId="0" xfId="0" applyFont="1" applyFill="1" applyAlignment="1" applyProtection="1">
      <alignment horizontal="center" vertical="center" readingOrder="2"/>
    </xf>
    <xf numFmtId="0" fontId="0" fillId="23" borderId="0" xfId="0" applyFill="1" applyAlignment="1" applyProtection="1">
      <alignment readingOrder="2"/>
    </xf>
    <xf numFmtId="0" fontId="112" fillId="24" borderId="0" xfId="0" applyFont="1" applyFill="1" applyAlignment="1" applyProtection="1">
      <alignment horizontal="center" vertical="center" readingOrder="2"/>
    </xf>
    <xf numFmtId="0" fontId="112" fillId="25" borderId="0" xfId="0" applyFont="1" applyFill="1" applyAlignment="1" applyProtection="1">
      <alignment horizontal="center" vertical="center" readingOrder="2"/>
    </xf>
    <xf numFmtId="0" fontId="0" fillId="25" borderId="0" xfId="0" applyFill="1" applyAlignment="1" applyProtection="1">
      <alignment readingOrder="2"/>
    </xf>
    <xf numFmtId="0" fontId="112" fillId="26" borderId="0" xfId="0" applyFont="1" applyFill="1" applyAlignment="1" applyProtection="1">
      <alignment horizontal="center" vertical="center" readingOrder="2"/>
    </xf>
    <xf numFmtId="0" fontId="0" fillId="26" borderId="0" xfId="0" applyFill="1" applyAlignment="1" applyProtection="1">
      <alignment readingOrder="2"/>
    </xf>
    <xf numFmtId="0" fontId="112" fillId="27" borderId="0" xfId="0" applyFont="1" applyFill="1" applyAlignment="1" applyProtection="1">
      <alignment horizontal="center" vertical="center" readingOrder="2"/>
    </xf>
    <xf numFmtId="0" fontId="0" fillId="27" borderId="0" xfId="0" applyFill="1" applyAlignment="1" applyProtection="1">
      <alignment readingOrder="2"/>
    </xf>
    <xf numFmtId="0" fontId="0" fillId="28" borderId="0" xfId="0" applyFill="1" applyAlignment="1" applyProtection="1">
      <alignment readingOrder="2"/>
    </xf>
    <xf numFmtId="0" fontId="112" fillId="28" borderId="0" xfId="0" applyFont="1" applyFill="1" applyAlignment="1" applyProtection="1">
      <alignment horizontal="center" vertical="center" readingOrder="2"/>
    </xf>
    <xf numFmtId="0" fontId="117" fillId="0" borderId="0" xfId="0" applyFont="1" applyAlignment="1" applyProtection="1">
      <alignment horizontal="right" readingOrder="2"/>
    </xf>
    <xf numFmtId="0" fontId="118" fillId="0" borderId="0" xfId="0" applyFont="1" applyAlignment="1" applyProtection="1">
      <alignment readingOrder="2"/>
    </xf>
    <xf numFmtId="0" fontId="9" fillId="0" borderId="17" xfId="0" applyFont="1" applyFill="1" applyBorder="1" applyAlignment="1" applyProtection="1">
      <alignment horizontal="center" vertical="center" wrapText="1" readingOrder="2"/>
    </xf>
    <xf numFmtId="0" fontId="4" fillId="0" borderId="17" xfId="3" applyFont="1" applyFill="1" applyBorder="1" applyAlignment="1" applyProtection="1">
      <alignment horizontal="center" vertical="center" wrapText="1" readingOrder="2"/>
    </xf>
    <xf numFmtId="0" fontId="48" fillId="0" borderId="0" xfId="3" applyFont="1" applyFill="1" applyBorder="1" applyAlignment="1" applyProtection="1">
      <alignment horizontal="right" vertical="center" readingOrder="2"/>
    </xf>
    <xf numFmtId="0" fontId="66" fillId="0" borderId="0" xfId="0" applyFont="1" applyFill="1" applyAlignment="1" applyProtection="1">
      <alignment readingOrder="2"/>
    </xf>
    <xf numFmtId="10" fontId="47" fillId="0" borderId="0" xfId="0" applyNumberFormat="1" applyFont="1" applyFill="1" applyBorder="1" applyAlignment="1" applyProtection="1">
      <alignment horizontal="center" shrinkToFit="1" readingOrder="1"/>
    </xf>
    <xf numFmtId="0" fontId="5" fillId="0" borderId="0" xfId="0" applyFont="1" applyFill="1" applyBorder="1" applyAlignment="1" applyProtection="1">
      <alignment readingOrder="2"/>
    </xf>
    <xf numFmtId="10" fontId="47" fillId="0" borderId="0" xfId="0" applyNumberFormat="1" applyFont="1" applyFill="1" applyBorder="1" applyAlignment="1" applyProtection="1">
      <alignment horizontal="center" shrinkToFit="1" readingOrder="2"/>
    </xf>
    <xf numFmtId="10" fontId="47" fillId="0" borderId="0" xfId="0" applyNumberFormat="1" applyFont="1" applyFill="1" applyBorder="1" applyAlignment="1" applyProtection="1">
      <alignment shrinkToFit="1" readingOrder="2"/>
    </xf>
    <xf numFmtId="0" fontId="17" fillId="0" borderId="0" xfId="0" applyFont="1" applyFill="1" applyProtection="1"/>
    <xf numFmtId="0" fontId="17" fillId="0" borderId="0" xfId="0" applyFont="1" applyFill="1"/>
    <xf numFmtId="0" fontId="17" fillId="10" borderId="0" xfId="0" applyFont="1" applyFill="1"/>
    <xf numFmtId="0" fontId="17" fillId="8" borderId="0" xfId="0" applyFont="1" applyFill="1"/>
    <xf numFmtId="0" fontId="17" fillId="7" borderId="0" xfId="0" applyFont="1" applyFill="1"/>
    <xf numFmtId="0" fontId="17" fillId="29" borderId="0" xfId="0" applyFont="1" applyFill="1"/>
    <xf numFmtId="0" fontId="17" fillId="0" borderId="0" xfId="0" applyFont="1"/>
    <xf numFmtId="0" fontId="21" fillId="0" borderId="0"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xf>
    <xf numFmtId="1" fontId="14" fillId="0" borderId="0" xfId="0" applyNumberFormat="1" applyFont="1" applyFill="1" applyProtection="1"/>
    <xf numFmtId="0" fontId="77" fillId="0" borderId="0" xfId="2" applyFont="1" applyFill="1" applyBorder="1" applyAlignment="1" applyProtection="1">
      <alignment horizontal="center" vertical="center"/>
    </xf>
    <xf numFmtId="0" fontId="77" fillId="8" borderId="0" xfId="2" applyFont="1" applyFill="1" applyBorder="1" applyAlignment="1" applyProtection="1">
      <alignment horizontal="center" vertical="center"/>
    </xf>
    <xf numFmtId="0" fontId="77" fillId="7" borderId="0" xfId="2" applyFont="1" applyFill="1" applyBorder="1" applyAlignment="1" applyProtection="1">
      <alignment horizontal="center" vertical="center"/>
    </xf>
    <xf numFmtId="0" fontId="77" fillId="7" borderId="0" xfId="2" applyFont="1" applyFill="1" applyBorder="1" applyAlignment="1" applyProtection="1">
      <alignment horizontal="center" vertical="center" wrapText="1"/>
    </xf>
    <xf numFmtId="0" fontId="14" fillId="7" borderId="0" xfId="2" applyFont="1" applyFill="1" applyBorder="1" applyAlignment="1" applyProtection="1">
      <alignment horizontal="center" vertical="center" wrapText="1"/>
    </xf>
    <xf numFmtId="0" fontId="21" fillId="7" borderId="0" xfId="2" applyFont="1" applyFill="1" applyBorder="1" applyAlignment="1" applyProtection="1">
      <alignment horizontal="center" vertical="center" wrapText="1"/>
    </xf>
    <xf numFmtId="0" fontId="14" fillId="7" borderId="0" xfId="2" applyFont="1" applyFill="1" applyBorder="1" applyAlignment="1" applyProtection="1">
      <alignment horizontal="right" vertical="center"/>
    </xf>
    <xf numFmtId="0" fontId="14" fillId="29" borderId="0" xfId="2" applyFont="1" applyFill="1" applyBorder="1" applyAlignment="1" applyProtection="1">
      <alignment horizontal="right" vertical="center"/>
    </xf>
    <xf numFmtId="0" fontId="13" fillId="0" borderId="20" xfId="0" applyFont="1" applyFill="1" applyBorder="1" applyProtection="1"/>
    <xf numFmtId="0" fontId="13" fillId="0" borderId="23" xfId="0" applyFont="1" applyFill="1" applyBorder="1" applyAlignment="1" applyProtection="1">
      <alignment horizontal="center"/>
    </xf>
    <xf numFmtId="0" fontId="13" fillId="0" borderId="23" xfId="0" applyFont="1" applyFill="1" applyBorder="1" applyProtection="1"/>
    <xf numFmtId="0" fontId="0" fillId="0" borderId="0" xfId="0" applyFill="1" applyProtection="1"/>
    <xf numFmtId="0" fontId="42" fillId="0" borderId="0" xfId="0" applyFont="1" applyFill="1" applyAlignment="1" applyProtection="1">
      <alignment horizontal="center"/>
    </xf>
    <xf numFmtId="0" fontId="16" fillId="7" borderId="0" xfId="2" applyFont="1" applyFill="1" applyBorder="1" applyAlignment="1" applyProtection="1">
      <alignment horizontal="center" vertical="center"/>
    </xf>
    <xf numFmtId="0" fontId="14" fillId="29" borderId="0" xfId="2" applyFont="1" applyFill="1" applyBorder="1" applyAlignment="1" applyProtection="1">
      <alignment horizontal="center" vertical="center" wrapText="1"/>
    </xf>
    <xf numFmtId="0" fontId="22" fillId="0" borderId="0" xfId="0" applyFont="1" applyFill="1" applyProtection="1"/>
    <xf numFmtId="0" fontId="80" fillId="0" borderId="0" xfId="2" applyFont="1" applyFill="1" applyBorder="1" applyAlignment="1" applyProtection="1">
      <alignment horizontal="center" vertical="center" wrapText="1"/>
    </xf>
    <xf numFmtId="164" fontId="81" fillId="0" borderId="0" xfId="0" applyNumberFormat="1" applyFont="1" applyFill="1" applyProtection="1"/>
    <xf numFmtId="0" fontId="80" fillId="8" borderId="0" xfId="2" applyFont="1" applyFill="1" applyBorder="1" applyAlignment="1" applyProtection="1">
      <alignment horizontal="center" vertical="center" wrapText="1"/>
    </xf>
    <xf numFmtId="0" fontId="14" fillId="8" borderId="0" xfId="2" applyFont="1" applyFill="1" applyBorder="1" applyAlignment="1" applyProtection="1">
      <alignment vertical="center"/>
    </xf>
    <xf numFmtId="0" fontId="14" fillId="7" borderId="0" xfId="2" applyFont="1" applyFill="1" applyBorder="1" applyAlignment="1" applyProtection="1">
      <alignment vertical="center"/>
    </xf>
    <xf numFmtId="0" fontId="80" fillId="7" borderId="0" xfId="2" applyFont="1" applyFill="1" applyBorder="1" applyAlignment="1" applyProtection="1">
      <alignment horizontal="center" vertical="center" wrapText="1"/>
    </xf>
    <xf numFmtId="0" fontId="14" fillId="8" borderId="0" xfId="2" applyFont="1" applyFill="1" applyBorder="1" applyAlignment="1" applyProtection="1">
      <alignment horizontal="center" vertical="center"/>
    </xf>
    <xf numFmtId="0" fontId="14" fillId="7"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Alignment="1">
      <alignment vertical="center"/>
    </xf>
    <xf numFmtId="0" fontId="20" fillId="0" borderId="0" xfId="0" applyFont="1" applyFill="1" applyAlignment="1">
      <alignment vertical="center"/>
    </xf>
    <xf numFmtId="0" fontId="7" fillId="8" borderId="0" xfId="2" applyFont="1" applyFill="1" applyBorder="1" applyAlignment="1" applyProtection="1">
      <alignment horizontal="center" vertical="center"/>
    </xf>
    <xf numFmtId="0" fontId="7" fillId="7" borderId="0" xfId="2" applyFont="1" applyFill="1" applyBorder="1" applyAlignment="1" applyProtection="1">
      <alignment horizontal="center" vertical="center"/>
    </xf>
    <xf numFmtId="0" fontId="49" fillId="3" borderId="14" xfId="2" applyFont="1" applyFill="1" applyBorder="1" applyAlignment="1" applyProtection="1">
      <alignment horizontal="center" vertical="center"/>
    </xf>
    <xf numFmtId="0" fontId="49" fillId="3" borderId="1" xfId="2" applyFont="1" applyFill="1" applyBorder="1" applyAlignment="1" applyProtection="1">
      <alignment horizontal="center" vertical="center"/>
    </xf>
    <xf numFmtId="0" fontId="2" fillId="0" borderId="0" xfId="3" applyFont="1" applyFill="1" applyBorder="1" applyProtection="1"/>
    <xf numFmtId="168" fontId="7" fillId="0" borderId="0" xfId="2" applyNumberFormat="1" applyFont="1" applyFill="1" applyBorder="1" applyAlignment="1" applyProtection="1">
      <alignment horizontal="center" vertical="center"/>
    </xf>
    <xf numFmtId="0" fontId="14" fillId="0" borderId="0" xfId="2" applyFont="1" applyFill="1" applyBorder="1" applyAlignment="1" applyProtection="1">
      <alignment horizontal="right" vertical="center"/>
    </xf>
    <xf numFmtId="8" fontId="14" fillId="0" borderId="0" xfId="2" applyNumberFormat="1" applyFont="1" applyFill="1" applyBorder="1" applyAlignment="1" applyProtection="1">
      <alignment horizontal="center" vertical="center"/>
    </xf>
    <xf numFmtId="0" fontId="17" fillId="0" borderId="0" xfId="0" applyFont="1" applyFill="1" applyAlignment="1">
      <alignment horizontal="center"/>
    </xf>
    <xf numFmtId="8" fontId="4" fillId="8" borderId="0" xfId="2" applyNumberFormat="1" applyFont="1" applyFill="1" applyBorder="1" applyAlignment="1" applyProtection="1">
      <alignment horizontal="right" vertical="center"/>
    </xf>
    <xf numFmtId="8" fontId="4" fillId="7" borderId="0" xfId="2" applyNumberFormat="1" applyFont="1" applyFill="1" applyBorder="1" applyAlignment="1" applyProtection="1">
      <alignment horizontal="right" vertical="center"/>
    </xf>
    <xf numFmtId="8" fontId="14" fillId="7" borderId="0" xfId="2" applyNumberFormat="1" applyFont="1" applyFill="1" applyBorder="1" applyAlignment="1" applyProtection="1">
      <alignment horizontal="center" vertical="center"/>
    </xf>
    <xf numFmtId="168" fontId="14" fillId="7" borderId="0" xfId="2" applyNumberFormat="1" applyFont="1" applyFill="1" applyBorder="1" applyAlignment="1" applyProtection="1">
      <alignment horizontal="center" vertical="center"/>
    </xf>
    <xf numFmtId="0" fontId="7" fillId="29" borderId="0" xfId="2" applyFont="1" applyFill="1" applyBorder="1" applyAlignment="1" applyProtection="1">
      <alignment horizontal="center" vertical="center"/>
    </xf>
    <xf numFmtId="6" fontId="13" fillId="3" borderId="14" xfId="2" applyNumberFormat="1" applyFont="1" applyFill="1" applyBorder="1" applyAlignment="1" applyProtection="1">
      <alignment horizontal="right" vertical="center" shrinkToFit="1"/>
    </xf>
    <xf numFmtId="8" fontId="7" fillId="0" borderId="15" xfId="2" applyNumberFormat="1" applyFont="1" applyFill="1" applyBorder="1" applyAlignment="1" applyProtection="1">
      <alignment horizontal="right" vertical="center" shrinkToFit="1"/>
    </xf>
    <xf numFmtId="170" fontId="7" fillId="0" borderId="0" xfId="2" applyNumberFormat="1" applyFont="1" applyFill="1" applyBorder="1" applyAlignment="1" applyProtection="1">
      <alignment horizontal="center" vertical="center"/>
    </xf>
    <xf numFmtId="171" fontId="7" fillId="0" borderId="0"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xf>
    <xf numFmtId="168" fontId="14" fillId="29" borderId="0" xfId="2" applyNumberFormat="1"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22" fillId="0" borderId="0" xfId="0" applyFont="1" applyFill="1" applyBorder="1" applyProtection="1"/>
    <xf numFmtId="8" fontId="14" fillId="9" borderId="0" xfId="2" applyNumberFormat="1" applyFont="1" applyFill="1" applyBorder="1" applyAlignment="1" applyProtection="1">
      <alignment horizontal="center" vertical="center"/>
    </xf>
    <xf numFmtId="0" fontId="14" fillId="9" borderId="0" xfId="2" applyFont="1" applyFill="1" applyBorder="1" applyAlignment="1" applyProtection="1">
      <alignment horizontal="center" vertical="center"/>
    </xf>
    <xf numFmtId="8" fontId="7" fillId="0" borderId="24" xfId="2" applyNumberFormat="1" applyFont="1" applyFill="1" applyBorder="1" applyAlignment="1" applyProtection="1">
      <alignment horizontal="right" vertical="center" shrinkToFit="1"/>
    </xf>
    <xf numFmtId="1" fontId="13" fillId="0" borderId="0" xfId="0" applyNumberFormat="1" applyFont="1" applyFill="1" applyBorder="1" applyAlignment="1" applyProtection="1">
      <alignment horizontal="center"/>
    </xf>
    <xf numFmtId="8" fontId="14" fillId="8" borderId="0" xfId="2" applyNumberFormat="1" applyFont="1" applyFill="1" applyBorder="1" applyAlignment="1" applyProtection="1">
      <alignment horizontal="right" vertical="center"/>
    </xf>
    <xf numFmtId="8" fontId="14" fillId="8" borderId="0" xfId="2" applyNumberFormat="1" applyFont="1" applyFill="1" applyBorder="1" applyAlignment="1" applyProtection="1">
      <alignment horizontal="center" vertical="center"/>
    </xf>
    <xf numFmtId="8" fontId="14" fillId="7" borderId="0" xfId="2" applyNumberFormat="1"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0" fontId="2" fillId="0" borderId="0" xfId="3" applyFont="1" applyBorder="1" applyProtection="1">
      <protection locked="0"/>
    </xf>
    <xf numFmtId="6" fontId="7" fillId="0" borderId="0" xfId="2" applyNumberFormat="1" applyFont="1" applyFill="1" applyBorder="1" applyAlignment="1" applyProtection="1">
      <alignment horizontal="right" vertical="center"/>
    </xf>
    <xf numFmtId="0" fontId="51" fillId="3" borderId="23" xfId="3" applyFont="1" applyFill="1" applyBorder="1" applyAlignment="1" applyProtection="1">
      <alignment vertical="center" wrapText="1"/>
    </xf>
    <xf numFmtId="0" fontId="49" fillId="3" borderId="23" xfId="3" applyFont="1" applyFill="1" applyBorder="1" applyAlignment="1" applyProtection="1">
      <alignment vertical="center" wrapText="1"/>
    </xf>
    <xf numFmtId="0" fontId="50" fillId="3" borderId="23" xfId="2" applyFont="1" applyFill="1" applyBorder="1" applyAlignment="1" applyProtection="1">
      <alignment vertical="center" wrapText="1"/>
    </xf>
    <xf numFmtId="0" fontId="51" fillId="3" borderId="0" xfId="3" applyFont="1" applyFill="1" applyBorder="1" applyAlignment="1" applyProtection="1">
      <alignment vertical="center" wrapText="1"/>
    </xf>
    <xf numFmtId="0" fontId="49" fillId="3" borderId="0" xfId="3" applyFont="1" applyFill="1" applyBorder="1" applyAlignment="1" applyProtection="1">
      <alignment vertical="center" wrapText="1"/>
    </xf>
    <xf numFmtId="0" fontId="50" fillId="3" borderId="0" xfId="2" applyFont="1" applyFill="1" applyBorder="1" applyAlignment="1" applyProtection="1">
      <alignment vertical="center" wrapText="1"/>
    </xf>
    <xf numFmtId="168" fontId="7" fillId="0" borderId="0" xfId="2" applyNumberFormat="1" applyFont="1" applyFill="1" applyBorder="1" applyAlignment="1" applyProtection="1">
      <alignment vertical="center" wrapText="1"/>
    </xf>
    <xf numFmtId="0" fontId="51" fillId="3" borderId="17" xfId="3" applyFont="1" applyFill="1" applyBorder="1" applyAlignment="1" applyProtection="1">
      <alignment vertical="center" wrapText="1"/>
    </xf>
    <xf numFmtId="0" fontId="49" fillId="3" borderId="17" xfId="3" applyFont="1" applyFill="1" applyBorder="1" applyAlignment="1" applyProtection="1">
      <alignment vertical="center" wrapText="1"/>
    </xf>
    <xf numFmtId="0" fontId="50" fillId="3" borderId="17" xfId="2" applyFont="1" applyFill="1" applyBorder="1" applyAlignment="1" applyProtection="1">
      <alignment vertical="center" wrapText="1"/>
    </xf>
    <xf numFmtId="0" fontId="70" fillId="0" borderId="0" xfId="0" applyFont="1" applyFill="1" applyBorder="1" applyAlignment="1" applyProtection="1">
      <alignment horizontal="center" vertical="center" readingOrder="2"/>
    </xf>
    <xf numFmtId="0" fontId="46" fillId="0" borderId="0" xfId="0" applyFont="1" applyFill="1" applyBorder="1" applyAlignment="1" applyProtection="1">
      <alignment horizontal="center" readingOrder="2"/>
    </xf>
    <xf numFmtId="166" fontId="62" fillId="0" borderId="0" xfId="3" applyNumberFormat="1" applyFont="1" applyFill="1" applyBorder="1" applyAlignment="1" applyProtection="1">
      <alignment horizontal="center" vertical="center" shrinkToFit="1" readingOrder="1"/>
    </xf>
    <xf numFmtId="166" fontId="26" fillId="0" borderId="0" xfId="3" applyNumberFormat="1" applyFont="1" applyFill="1" applyBorder="1" applyAlignment="1" applyProtection="1">
      <alignment horizontal="center" vertical="center" readingOrder="2"/>
    </xf>
    <xf numFmtId="166" fontId="26" fillId="0" borderId="0" xfId="3" applyNumberFormat="1" applyFont="1" applyFill="1" applyBorder="1" applyAlignment="1" applyProtection="1">
      <alignment vertical="center" readingOrder="2"/>
    </xf>
    <xf numFmtId="166" fontId="13" fillId="0" borderId="0" xfId="3" applyNumberFormat="1" applyFont="1" applyFill="1" applyBorder="1" applyAlignment="1" applyProtection="1">
      <alignment horizontal="center" vertical="center" wrapText="1" readingOrder="2"/>
    </xf>
    <xf numFmtId="0" fontId="2" fillId="13" borderId="20" xfId="3" applyFill="1" applyBorder="1" applyProtection="1"/>
    <xf numFmtId="0" fontId="14" fillId="0" borderId="0" xfId="2" applyFont="1" applyFill="1" applyBorder="1" applyAlignment="1" applyProtection="1">
      <alignment horizontal="left" vertical="center"/>
    </xf>
    <xf numFmtId="0" fontId="16" fillId="0" borderId="0" xfId="2" applyFont="1" applyFill="1" applyBorder="1" applyAlignment="1" applyProtection="1">
      <alignment horizontal="right" vertical="center"/>
    </xf>
    <xf numFmtId="0" fontId="77" fillId="0" borderId="0" xfId="2" applyFont="1" applyFill="1" applyBorder="1" applyAlignment="1" applyProtection="1">
      <alignment horizontal="right" vertical="center"/>
    </xf>
    <xf numFmtId="0" fontId="15" fillId="0" borderId="0" xfId="2" applyFont="1" applyFill="1" applyBorder="1" applyAlignment="1" applyProtection="1">
      <alignment horizontal="right" vertical="center"/>
    </xf>
    <xf numFmtId="0" fontId="14" fillId="17" borderId="0" xfId="0" applyFont="1" applyFill="1" applyAlignment="1" applyProtection="1">
      <alignment readingOrder="2"/>
    </xf>
    <xf numFmtId="0" fontId="68" fillId="0" borderId="186" xfId="3" applyFont="1" applyFill="1" applyBorder="1" applyAlignment="1" applyProtection="1">
      <alignment horizontal="left" vertical="center" shrinkToFit="1" readingOrder="1"/>
    </xf>
    <xf numFmtId="0" fontId="68" fillId="0" borderId="186" xfId="3" applyFont="1" applyFill="1" applyBorder="1" applyAlignment="1" applyProtection="1">
      <alignment vertical="center" shrinkToFit="1" readingOrder="1"/>
    </xf>
    <xf numFmtId="166" fontId="69" fillId="0" borderId="186" xfId="3" applyNumberFormat="1" applyFont="1" applyFill="1" applyBorder="1" applyAlignment="1" applyProtection="1">
      <alignment horizontal="right" vertical="center" shrinkToFit="1" readingOrder="1"/>
    </xf>
    <xf numFmtId="166" fontId="69" fillId="0" borderId="187" xfId="3" applyNumberFormat="1" applyFont="1" applyFill="1" applyBorder="1" applyAlignment="1" applyProtection="1">
      <alignment horizontal="right" vertical="center" shrinkToFit="1" readingOrder="1"/>
    </xf>
    <xf numFmtId="0" fontId="66" fillId="0" borderId="188" xfId="0" applyFont="1" applyBorder="1" applyAlignment="1" applyProtection="1">
      <alignment readingOrder="2"/>
    </xf>
    <xf numFmtId="0" fontId="0" fillId="0" borderId="189" xfId="0" applyBorder="1" applyAlignment="1" applyProtection="1">
      <alignment readingOrder="2"/>
    </xf>
    <xf numFmtId="0" fontId="38" fillId="0" borderId="190" xfId="0" applyFont="1" applyFill="1" applyBorder="1" applyAlignment="1" applyProtection="1">
      <alignment readingOrder="2"/>
    </xf>
    <xf numFmtId="0" fontId="14" fillId="0" borderId="1" xfId="0" applyFont="1" applyFill="1" applyBorder="1" applyAlignment="1" applyProtection="1">
      <alignment readingOrder="2"/>
    </xf>
    <xf numFmtId="0" fontId="5" fillId="13" borderId="191" xfId="0" applyFont="1" applyFill="1" applyBorder="1" applyAlignment="1" applyProtection="1">
      <alignment horizontal="right" readingOrder="2"/>
    </xf>
    <xf numFmtId="164" fontId="5" fillId="13" borderId="191" xfId="0" applyNumberFormat="1" applyFont="1" applyFill="1" applyBorder="1" applyAlignment="1" applyProtection="1">
      <alignment horizontal="right" readingOrder="2"/>
    </xf>
    <xf numFmtId="164" fontId="22" fillId="0" borderId="0" xfId="3" applyNumberFormat="1" applyFont="1" applyFill="1" applyBorder="1" applyAlignment="1" applyProtection="1">
      <alignment shrinkToFit="1" readingOrder="1"/>
    </xf>
    <xf numFmtId="6" fontId="13" fillId="0" borderId="0" xfId="2" applyNumberFormat="1" applyFont="1" applyFill="1" applyBorder="1" applyAlignment="1" applyProtection="1">
      <alignment vertical="center" shrinkToFit="1"/>
    </xf>
    <xf numFmtId="166" fontId="0" fillId="0" borderId="0" xfId="0" applyNumberFormat="1" applyAlignment="1" applyProtection="1">
      <alignment readingOrder="2"/>
    </xf>
    <xf numFmtId="0" fontId="23" fillId="0" borderId="192" xfId="0" applyFont="1" applyFill="1" applyBorder="1" applyAlignment="1" applyProtection="1">
      <alignment shrinkToFit="1" readingOrder="2"/>
    </xf>
    <xf numFmtId="0" fontId="41" fillId="0" borderId="192" xfId="0" applyFont="1" applyFill="1" applyBorder="1" applyAlignment="1" applyProtection="1">
      <alignment vertical="center" readingOrder="2"/>
    </xf>
    <xf numFmtId="0" fontId="46" fillId="0" borderId="25" xfId="3" applyFont="1" applyFill="1" applyBorder="1" applyAlignment="1" applyProtection="1">
      <alignment horizontal="left" vertical="center" wrapText="1" readingOrder="2"/>
    </xf>
    <xf numFmtId="0" fontId="48" fillId="0" borderId="25" xfId="3" applyFont="1" applyFill="1" applyBorder="1" applyAlignment="1" applyProtection="1">
      <alignment horizontal="right" wrapText="1" readingOrder="2"/>
    </xf>
    <xf numFmtId="0" fontId="46" fillId="0" borderId="0" xfId="3" applyFont="1" applyFill="1" applyBorder="1" applyAlignment="1" applyProtection="1">
      <alignment horizontal="left" vertical="center" wrapText="1" readingOrder="2"/>
    </xf>
    <xf numFmtId="0" fontId="48" fillId="0" borderId="0" xfId="3" applyFont="1" applyFill="1" applyBorder="1" applyAlignment="1" applyProtection="1">
      <alignment horizontal="right" wrapText="1" readingOrder="2"/>
    </xf>
    <xf numFmtId="0" fontId="15" fillId="0" borderId="26" xfId="3" applyFont="1" applyFill="1" applyBorder="1" applyAlignment="1" applyProtection="1">
      <alignment vertical="center" readingOrder="2"/>
    </xf>
    <xf numFmtId="0" fontId="18" fillId="0" borderId="22" xfId="3" applyFont="1" applyFill="1" applyBorder="1" applyAlignment="1" applyProtection="1">
      <alignment horizontal="center" vertical="center" readingOrder="2"/>
    </xf>
    <xf numFmtId="0" fontId="21" fillId="0" borderId="22" xfId="3" applyFont="1" applyFill="1" applyBorder="1" applyAlignment="1" applyProtection="1">
      <alignment horizontal="center" vertical="center" readingOrder="2"/>
    </xf>
    <xf numFmtId="0" fontId="41" fillId="0" borderId="27" xfId="3" applyFont="1" applyFill="1" applyBorder="1" applyAlignment="1" applyProtection="1">
      <alignment horizontal="center" vertical="center" readingOrder="2"/>
    </xf>
    <xf numFmtId="0" fontId="21" fillId="0" borderId="28" xfId="3" applyFont="1" applyFill="1" applyBorder="1" applyAlignment="1" applyProtection="1">
      <alignment horizontal="center" vertical="center" readingOrder="2"/>
    </xf>
    <xf numFmtId="0" fontId="41" fillId="0" borderId="18" xfId="3" applyFont="1" applyFill="1" applyBorder="1" applyAlignment="1" applyProtection="1">
      <alignment horizontal="center" vertical="center" readingOrder="2"/>
    </xf>
    <xf numFmtId="0" fontId="20" fillId="0" borderId="3" xfId="3" applyFont="1" applyFill="1" applyBorder="1" applyAlignment="1" applyProtection="1">
      <alignment vertical="center" readingOrder="2"/>
    </xf>
    <xf numFmtId="0" fontId="44" fillId="0" borderId="25" xfId="3" applyFont="1" applyFill="1" applyBorder="1" applyAlignment="1" applyProtection="1">
      <alignment horizontal="center" vertical="center" readingOrder="2"/>
    </xf>
    <xf numFmtId="0" fontId="42" fillId="0" borderId="193" xfId="3" applyNumberFormat="1" applyFont="1" applyFill="1" applyBorder="1" applyAlignment="1" applyProtection="1">
      <alignment horizontal="right" vertical="center" readingOrder="2"/>
    </xf>
    <xf numFmtId="0" fontId="42" fillId="0" borderId="194" xfId="3" applyNumberFormat="1" applyFont="1" applyFill="1" applyBorder="1" applyAlignment="1" applyProtection="1">
      <alignment horizontal="right" vertical="center" readingOrder="2"/>
    </xf>
    <xf numFmtId="0" fontId="42" fillId="0" borderId="195" xfId="3" applyNumberFormat="1" applyFont="1" applyFill="1" applyBorder="1" applyAlignment="1" applyProtection="1">
      <alignment horizontal="right" vertical="center" readingOrder="2"/>
    </xf>
    <xf numFmtId="0" fontId="15" fillId="0" borderId="0" xfId="3" applyFont="1" applyFill="1" applyBorder="1" applyAlignment="1" applyProtection="1">
      <alignment wrapText="1"/>
    </xf>
    <xf numFmtId="0" fontId="48" fillId="0" borderId="25" xfId="3" applyFont="1" applyFill="1" applyBorder="1" applyAlignment="1" applyProtection="1">
      <alignment horizontal="right" wrapText="1" readingOrder="1"/>
    </xf>
    <xf numFmtId="0" fontId="48" fillId="0" borderId="29" xfId="3" applyFont="1" applyFill="1" applyBorder="1" applyAlignment="1" applyProtection="1">
      <alignment horizontal="right" wrapText="1" readingOrder="1"/>
    </xf>
    <xf numFmtId="0" fontId="15" fillId="0" borderId="0" xfId="3" applyFont="1" applyFill="1" applyBorder="1" applyAlignment="1" applyProtection="1">
      <alignment vertical="center"/>
    </xf>
    <xf numFmtId="0" fontId="46" fillId="0" borderId="17" xfId="3" applyFont="1" applyFill="1" applyBorder="1" applyAlignment="1" applyProtection="1">
      <alignment horizontal="left" vertical="center" wrapText="1" readingOrder="2"/>
    </xf>
    <xf numFmtId="0" fontId="48" fillId="0" borderId="17" xfId="3" applyFont="1" applyFill="1" applyBorder="1" applyAlignment="1" applyProtection="1">
      <alignment horizontal="right" wrapText="1" readingOrder="1"/>
    </xf>
    <xf numFmtId="0" fontId="48" fillId="0" borderId="30" xfId="3" applyFont="1" applyFill="1" applyBorder="1" applyAlignment="1" applyProtection="1">
      <alignment horizontal="right" wrapText="1" readingOrder="1"/>
    </xf>
    <xf numFmtId="0" fontId="15" fillId="0" borderId="0" xfId="3" applyFont="1" applyFill="1" applyAlignment="1" applyProtection="1">
      <alignment vertical="center"/>
    </xf>
    <xf numFmtId="0" fontId="15" fillId="0" borderId="25" xfId="3" applyFont="1" applyFill="1" applyBorder="1" applyAlignment="1" applyProtection="1">
      <alignment vertical="center"/>
    </xf>
    <xf numFmtId="0" fontId="15" fillId="0" borderId="0" xfId="3" applyFont="1" applyFill="1" applyBorder="1" applyAlignment="1" applyProtection="1">
      <alignment horizontal="right"/>
    </xf>
    <xf numFmtId="0" fontId="15" fillId="0" borderId="0" xfId="3" applyFont="1" applyFill="1" applyAlignment="1" applyProtection="1">
      <alignment horizontal="center" vertical="center"/>
    </xf>
    <xf numFmtId="0" fontId="9" fillId="0" borderId="0" xfId="3" applyFont="1" applyFill="1" applyBorder="1" applyAlignment="1" applyProtection="1">
      <alignment vertical="center"/>
    </xf>
    <xf numFmtId="0" fontId="6" fillId="0" borderId="0" xfId="3" applyFont="1" applyFill="1" applyBorder="1" applyAlignment="1" applyProtection="1">
      <alignment vertical="center"/>
    </xf>
    <xf numFmtId="0" fontId="8" fillId="0" borderId="0" xfId="3" applyFont="1" applyFill="1" applyBorder="1" applyAlignment="1" applyProtection="1">
      <alignment vertical="center"/>
    </xf>
    <xf numFmtId="0" fontId="42" fillId="0" borderId="0" xfId="0" applyFont="1" applyFill="1" applyProtection="1"/>
    <xf numFmtId="0" fontId="3" fillId="0" borderId="0" xfId="3" applyFont="1" applyFill="1" applyBorder="1" applyAlignment="1" applyProtection="1">
      <alignment horizontal="left" vertical="center"/>
    </xf>
    <xf numFmtId="0" fontId="7" fillId="0" borderId="0" xfId="3" applyFont="1" applyFill="1" applyBorder="1" applyAlignment="1" applyProtection="1">
      <alignment horizontal="center" vertical="center"/>
    </xf>
    <xf numFmtId="8" fontId="14" fillId="0" borderId="0" xfId="2" applyNumberFormat="1" applyFont="1" applyFill="1" applyBorder="1" applyAlignment="1" applyProtection="1">
      <alignment horizontal="right" vertical="center" shrinkToFit="1"/>
    </xf>
    <xf numFmtId="169" fontId="14" fillId="0" borderId="0" xfId="2" applyNumberFormat="1" applyFont="1" applyFill="1" applyBorder="1" applyAlignment="1" applyProtection="1">
      <alignment horizontal="center" vertical="center" shrinkToFit="1"/>
    </xf>
    <xf numFmtId="0" fontId="22" fillId="0" borderId="0" xfId="3" applyFont="1" applyFill="1" applyBorder="1" applyAlignment="1" applyProtection="1">
      <alignment shrinkToFit="1"/>
    </xf>
    <xf numFmtId="8" fontId="49" fillId="0" borderId="0" xfId="2" applyNumberFormat="1" applyFont="1" applyFill="1" applyBorder="1" applyAlignment="1" applyProtection="1">
      <alignment horizontal="right" vertical="center" shrinkToFit="1"/>
    </xf>
    <xf numFmtId="6" fontId="50" fillId="0" borderId="0" xfId="2" applyNumberFormat="1" applyFont="1" applyFill="1" applyBorder="1" applyAlignment="1" applyProtection="1">
      <alignment horizontal="center" vertical="center" shrinkToFit="1"/>
    </xf>
    <xf numFmtId="0" fontId="46" fillId="0" borderId="8" xfId="3" applyFont="1" applyFill="1" applyBorder="1" applyAlignment="1" applyProtection="1">
      <alignment horizontal="center" vertical="center" readingOrder="2"/>
    </xf>
    <xf numFmtId="0" fontId="46" fillId="0" borderId="0" xfId="3" applyFont="1" applyFill="1" applyBorder="1" applyAlignment="1" applyProtection="1">
      <alignment horizontal="center" vertical="center" readingOrder="2"/>
    </xf>
    <xf numFmtId="0" fontId="46" fillId="0" borderId="10" xfId="3" applyFont="1" applyFill="1" applyBorder="1" applyAlignment="1" applyProtection="1">
      <alignment horizontal="center" vertical="center" readingOrder="2"/>
    </xf>
    <xf numFmtId="4" fontId="7" fillId="0" borderId="0" xfId="3" applyNumberFormat="1" applyFont="1" applyFill="1" applyBorder="1" applyAlignment="1" applyProtection="1">
      <alignment horizontal="right" vertical="center" readingOrder="2"/>
    </xf>
    <xf numFmtId="4" fontId="25" fillId="0" borderId="0" xfId="3" applyNumberFormat="1" applyFont="1" applyFill="1" applyBorder="1" applyAlignment="1" applyProtection="1">
      <alignment horizontal="right" vertical="center" readingOrder="2"/>
    </xf>
    <xf numFmtId="0" fontId="7" fillId="0" borderId="0" xfId="0" applyFont="1" applyFill="1" applyBorder="1" applyAlignment="1" applyProtection="1">
      <alignment horizontal="center" vertical="center" wrapText="1" readingOrder="2"/>
    </xf>
    <xf numFmtId="10" fontId="4" fillId="0" borderId="0" xfId="3" applyNumberFormat="1" applyFont="1" applyFill="1" applyBorder="1" applyAlignment="1" applyProtection="1">
      <alignment horizontal="center" vertical="top" readingOrder="2"/>
    </xf>
    <xf numFmtId="0" fontId="44" fillId="0" borderId="0" xfId="0" applyFont="1" applyFill="1" applyBorder="1" applyAlignment="1" applyProtection="1">
      <alignment horizontal="center" vertical="center" readingOrder="2"/>
    </xf>
    <xf numFmtId="10" fontId="7" fillId="0" borderId="0" xfId="3" applyNumberFormat="1" applyFont="1" applyFill="1" applyBorder="1" applyAlignment="1" applyProtection="1">
      <alignment horizontal="center" vertical="center" readingOrder="2"/>
    </xf>
    <xf numFmtId="0" fontId="23" fillId="0" borderId="0" xfId="3" applyFont="1" applyFill="1" applyBorder="1" applyAlignment="1" applyProtection="1">
      <alignment horizontal="right" vertical="center" readingOrder="2"/>
    </xf>
    <xf numFmtId="0" fontId="13" fillId="0" borderId="0" xfId="3" applyFont="1" applyFill="1" applyBorder="1" applyAlignment="1" applyProtection="1">
      <alignment horizontal="center" vertical="center" readingOrder="2"/>
    </xf>
    <xf numFmtId="0" fontId="22" fillId="0" borderId="0" xfId="0" applyFont="1" applyFill="1" applyBorder="1" applyAlignment="1" applyProtection="1">
      <alignment horizontal="right" vertical="center" wrapText="1" readingOrder="2"/>
    </xf>
    <xf numFmtId="0" fontId="22" fillId="0" borderId="0" xfId="3" applyFont="1" applyFill="1" applyBorder="1" applyAlignment="1" applyProtection="1">
      <alignment vertical="center" shrinkToFit="1" readingOrder="2"/>
    </xf>
    <xf numFmtId="0" fontId="23" fillId="0" borderId="192" xfId="0" applyFont="1" applyFill="1" applyBorder="1" applyAlignment="1" applyProtection="1">
      <alignment readingOrder="2"/>
    </xf>
    <xf numFmtId="0" fontId="50" fillId="0" borderId="10" xfId="2" applyFont="1" applyFill="1" applyBorder="1" applyAlignment="1" applyProtection="1">
      <alignment horizontal="center" vertical="center"/>
    </xf>
    <xf numFmtId="0" fontId="42" fillId="0" borderId="31" xfId="0" applyFont="1" applyFill="1" applyBorder="1" applyAlignment="1" applyProtection="1">
      <alignment vertical="top" readingOrder="2"/>
    </xf>
    <xf numFmtId="0" fontId="42" fillId="0" borderId="0" xfId="0" applyFont="1" applyFill="1" applyBorder="1" applyAlignment="1" applyProtection="1">
      <alignment vertical="top" readingOrder="2"/>
    </xf>
    <xf numFmtId="0" fontId="42" fillId="0" borderId="32" xfId="0" applyFont="1" applyFill="1" applyBorder="1" applyAlignment="1" applyProtection="1">
      <alignment vertical="top" readingOrder="2"/>
    </xf>
    <xf numFmtId="0" fontId="42" fillId="0" borderId="33" xfId="0" applyFont="1" applyFill="1" applyBorder="1" applyAlignment="1" applyProtection="1">
      <alignment vertical="top" readingOrder="2"/>
    </xf>
    <xf numFmtId="0" fontId="42" fillId="0" borderId="34" xfId="0" applyFont="1" applyFill="1" applyBorder="1" applyAlignment="1" applyProtection="1">
      <alignment vertical="top" readingOrder="2"/>
    </xf>
    <xf numFmtId="0" fontId="42" fillId="0" borderId="35" xfId="0" applyFont="1" applyFill="1" applyBorder="1" applyAlignment="1" applyProtection="1">
      <alignment vertical="top" readingOrder="2"/>
    </xf>
    <xf numFmtId="0" fontId="0" fillId="0" borderId="196" xfId="0" applyFill="1" applyBorder="1" applyAlignment="1" applyProtection="1">
      <alignment readingOrder="2"/>
    </xf>
    <xf numFmtId="0" fontId="23" fillId="0" borderId="196" xfId="0" applyFont="1" applyFill="1" applyBorder="1" applyAlignment="1" applyProtection="1">
      <alignment readingOrder="2"/>
    </xf>
    <xf numFmtId="0" fontId="23" fillId="0" borderId="197" xfId="0" applyFont="1" applyFill="1" applyBorder="1" applyAlignment="1" applyProtection="1">
      <alignment readingOrder="2"/>
    </xf>
    <xf numFmtId="0" fontId="23" fillId="0" borderId="198" xfId="0" applyFont="1" applyFill="1" applyBorder="1" applyAlignment="1" applyProtection="1">
      <alignment readingOrder="2"/>
    </xf>
    <xf numFmtId="0" fontId="23" fillId="0" borderId="0" xfId="0" applyFont="1" applyFill="1" applyBorder="1" applyAlignment="1" applyProtection="1">
      <alignment horizontal="center" readingOrder="2"/>
    </xf>
    <xf numFmtId="169" fontId="14" fillId="0" borderId="199" xfId="2" applyNumberFormat="1" applyFont="1" applyFill="1" applyBorder="1" applyAlignment="1" applyProtection="1">
      <alignment horizontal="center" vertical="center" shrinkToFit="1"/>
    </xf>
    <xf numFmtId="169" fontId="14" fillId="0" borderId="199" xfId="2" applyNumberFormat="1" applyFont="1" applyFill="1" applyBorder="1" applyAlignment="1" applyProtection="1">
      <alignment horizontal="center" vertical="center" shrinkToFit="1"/>
      <protection locked="0"/>
    </xf>
    <xf numFmtId="0" fontId="46" fillId="0" borderId="200" xfId="3" applyFont="1" applyFill="1" applyBorder="1" applyAlignment="1" applyProtection="1">
      <alignment horizontal="center" vertical="center" readingOrder="2"/>
    </xf>
    <xf numFmtId="0" fontId="3" fillId="0" borderId="0" xfId="3" applyFont="1" applyFill="1" applyBorder="1" applyAlignment="1" applyProtection="1">
      <alignment horizontal="center" vertical="center"/>
    </xf>
    <xf numFmtId="0" fontId="50" fillId="0" borderId="22" xfId="2" applyFont="1" applyFill="1" applyBorder="1" applyAlignment="1" applyProtection="1">
      <alignment horizontal="center" vertical="center"/>
    </xf>
    <xf numFmtId="1" fontId="50" fillId="0" borderId="201" xfId="2" applyNumberFormat="1" applyFont="1" applyFill="1" applyBorder="1" applyAlignment="1" applyProtection="1">
      <alignment horizontal="center" vertical="center"/>
    </xf>
    <xf numFmtId="1" fontId="50" fillId="0" borderId="202" xfId="2" applyNumberFormat="1" applyFont="1" applyFill="1" applyBorder="1" applyAlignment="1" applyProtection="1">
      <alignment horizontal="center" vertical="center"/>
    </xf>
    <xf numFmtId="0" fontId="119" fillId="0" borderId="0" xfId="0" applyFont="1" applyFill="1" applyAlignment="1" applyProtection="1">
      <alignment readingOrder="2"/>
    </xf>
    <xf numFmtId="0" fontId="119" fillId="0" borderId="0" xfId="0" applyFont="1" applyAlignment="1" applyProtection="1">
      <alignment readingOrder="2"/>
    </xf>
    <xf numFmtId="0" fontId="66" fillId="14" borderId="203" xfId="0" applyFont="1" applyFill="1" applyBorder="1" applyAlignment="1" applyProtection="1">
      <alignment readingOrder="2"/>
    </xf>
    <xf numFmtId="49" fontId="66" fillId="0" borderId="0" xfId="0" applyNumberFormat="1" applyFont="1" applyAlignment="1" applyProtection="1"/>
    <xf numFmtId="0" fontId="66" fillId="0" borderId="0" xfId="0" applyFont="1" applyAlignment="1" applyProtection="1"/>
    <xf numFmtId="49" fontId="66" fillId="0" borderId="0" xfId="0" applyNumberFormat="1" applyFont="1" applyFill="1" applyAlignment="1" applyProtection="1"/>
    <xf numFmtId="0" fontId="119" fillId="30" borderId="0" xfId="0" applyFont="1" applyFill="1" applyAlignment="1" applyProtection="1">
      <alignment readingOrder="2"/>
    </xf>
    <xf numFmtId="0" fontId="119" fillId="0" borderId="0" xfId="0" applyFont="1" applyAlignment="1" applyProtection="1">
      <alignment horizontal="center" readingOrder="2"/>
    </xf>
    <xf numFmtId="0" fontId="119" fillId="0" borderId="0" xfId="0" applyFont="1" applyFill="1" applyProtection="1"/>
    <xf numFmtId="0" fontId="17" fillId="17" borderId="0" xfId="0" applyFont="1" applyFill="1" applyAlignment="1" applyProtection="1">
      <alignment vertical="center" readingOrder="2"/>
    </xf>
    <xf numFmtId="0" fontId="17" fillId="0" borderId="0" xfId="0" applyFont="1" applyFill="1" applyAlignment="1" applyProtection="1">
      <alignment vertical="center" readingOrder="2"/>
    </xf>
    <xf numFmtId="0" fontId="17" fillId="0" borderId="0" xfId="0" applyFont="1" applyAlignment="1" applyProtection="1">
      <alignment vertical="center" readingOrder="2"/>
    </xf>
    <xf numFmtId="0" fontId="17" fillId="0" borderId="0" xfId="0" applyFont="1" applyFill="1" applyBorder="1" applyAlignment="1" applyProtection="1">
      <alignment vertical="center" readingOrder="2"/>
    </xf>
    <xf numFmtId="0" fontId="27" fillId="0" borderId="36" xfId="3" applyFont="1" applyFill="1" applyBorder="1" applyAlignment="1" applyProtection="1">
      <alignment horizontal="center" vertical="center" readingOrder="2"/>
    </xf>
    <xf numFmtId="164" fontId="33" fillId="0" borderId="36" xfId="3" applyNumberFormat="1" applyFont="1" applyFill="1" applyBorder="1" applyAlignment="1" applyProtection="1">
      <alignment horizontal="right" vertical="center" shrinkToFit="1" readingOrder="2"/>
    </xf>
    <xf numFmtId="164" fontId="15" fillId="0" borderId="36" xfId="3" applyNumberFormat="1" applyFont="1" applyFill="1" applyBorder="1" applyAlignment="1" applyProtection="1">
      <alignment horizontal="right" vertical="center" shrinkToFit="1" readingOrder="2"/>
    </xf>
    <xf numFmtId="0" fontId="33" fillId="0" borderId="8" xfId="3" applyFont="1" applyFill="1" applyBorder="1" applyAlignment="1" applyProtection="1">
      <alignment horizontal="center" readingOrder="2"/>
    </xf>
    <xf numFmtId="4" fontId="34" fillId="0" borderId="0" xfId="3" applyNumberFormat="1" applyFont="1" applyFill="1" applyBorder="1" applyAlignment="1" applyProtection="1">
      <alignment horizontal="center" readingOrder="2"/>
    </xf>
    <xf numFmtId="0" fontId="2" fillId="7" borderId="0" xfId="3" applyFont="1" applyFill="1" applyBorder="1" applyAlignment="1" applyProtection="1">
      <alignment horizontal="center" readingOrder="2"/>
    </xf>
    <xf numFmtId="8" fontId="37" fillId="7" borderId="0" xfId="3" applyNumberFormat="1" applyFont="1" applyFill="1" applyBorder="1" applyAlignment="1" applyProtection="1">
      <alignment horizontal="center" readingOrder="2"/>
    </xf>
    <xf numFmtId="0" fontId="2" fillId="0" borderId="0" xfId="3" applyFont="1" applyFill="1" applyBorder="1" applyAlignment="1" applyProtection="1">
      <alignment horizontal="center" readingOrder="2"/>
    </xf>
    <xf numFmtId="0" fontId="32" fillId="0" borderId="11" xfId="3" applyFont="1" applyFill="1" applyBorder="1" applyAlignment="1" applyProtection="1">
      <alignment horizontal="center" readingOrder="2"/>
    </xf>
    <xf numFmtId="2" fontId="27" fillId="0" borderId="37" xfId="3" applyNumberFormat="1" applyFont="1" applyFill="1" applyBorder="1" applyAlignment="1" applyProtection="1">
      <alignment horizontal="center" readingOrder="2"/>
    </xf>
    <xf numFmtId="2" fontId="16" fillId="0" borderId="30" xfId="3" applyNumberFormat="1" applyFont="1" applyFill="1" applyBorder="1" applyAlignment="1" applyProtection="1">
      <alignment horizontal="center" readingOrder="2"/>
    </xf>
    <xf numFmtId="0" fontId="42" fillId="0" borderId="36" xfId="3" applyFont="1" applyFill="1" applyBorder="1" applyAlignment="1" applyProtection="1">
      <alignment horizontal="center" readingOrder="2"/>
    </xf>
    <xf numFmtId="0" fontId="17" fillId="0" borderId="21" xfId="3" applyFont="1" applyFill="1" applyBorder="1" applyAlignment="1" applyProtection="1">
      <alignment horizontal="center" readingOrder="2"/>
    </xf>
    <xf numFmtId="4" fontId="11" fillId="17" borderId="0" xfId="3" applyNumberFormat="1" applyFont="1" applyFill="1" applyBorder="1" applyAlignment="1" applyProtection="1">
      <alignment horizontal="center" readingOrder="2"/>
    </xf>
    <xf numFmtId="4" fontId="11" fillId="0" borderId="0" xfId="3" applyNumberFormat="1" applyFont="1" applyFill="1" applyBorder="1" applyAlignment="1" applyProtection="1">
      <alignment horizontal="center" readingOrder="2"/>
    </xf>
    <xf numFmtId="0" fontId="22" fillId="0" borderId="0" xfId="0" applyFont="1" applyFill="1" applyBorder="1" applyAlignment="1" applyProtection="1">
      <alignment horizontal="center"/>
    </xf>
    <xf numFmtId="0" fontId="22" fillId="0" borderId="204" xfId="0" applyFont="1" applyFill="1" applyBorder="1" applyAlignment="1" applyProtection="1">
      <alignment readingOrder="2"/>
    </xf>
    <xf numFmtId="0" fontId="22" fillId="0" borderId="192" xfId="0" applyFont="1" applyFill="1" applyBorder="1" applyAlignment="1" applyProtection="1">
      <alignment readingOrder="2"/>
    </xf>
    <xf numFmtId="0" fontId="115" fillId="0" borderId="0" xfId="0" applyFont="1" applyAlignment="1" applyProtection="1">
      <alignment readingOrder="2"/>
    </xf>
    <xf numFmtId="0" fontId="115" fillId="0" borderId="0" xfId="0" applyFont="1" applyFill="1" applyAlignment="1" applyProtection="1">
      <alignment readingOrder="2"/>
    </xf>
    <xf numFmtId="0" fontId="119" fillId="0" borderId="0" xfId="0" applyFont="1" applyFill="1" applyBorder="1" applyAlignment="1" applyProtection="1">
      <alignment horizontal="center" readingOrder="2"/>
    </xf>
    <xf numFmtId="0" fontId="119" fillId="0" borderId="0" xfId="0" applyFont="1" applyFill="1" applyBorder="1" applyAlignment="1" applyProtection="1">
      <alignment readingOrder="2"/>
    </xf>
    <xf numFmtId="1" fontId="120" fillId="0" borderId="0" xfId="0" applyNumberFormat="1" applyFont="1" applyFill="1" applyBorder="1" applyAlignment="1" applyProtection="1">
      <alignment vertical="center" shrinkToFit="1" readingOrder="2"/>
    </xf>
    <xf numFmtId="0" fontId="119" fillId="30" borderId="0" xfId="0" applyFont="1" applyFill="1" applyAlignment="1" applyProtection="1">
      <alignment horizontal="center" readingOrder="2"/>
    </xf>
    <xf numFmtId="0" fontId="0" fillId="30" borderId="0" xfId="0" applyFill="1" applyAlignment="1" applyProtection="1">
      <alignment readingOrder="2"/>
    </xf>
    <xf numFmtId="0" fontId="0" fillId="30" borderId="0" xfId="0" applyFill="1" applyProtection="1"/>
    <xf numFmtId="0" fontId="66" fillId="30" borderId="0" xfId="0" applyFont="1" applyFill="1" applyAlignment="1" applyProtection="1">
      <alignment readingOrder="2"/>
    </xf>
    <xf numFmtId="0" fontId="119" fillId="0" borderId="205" xfId="0" applyFont="1" applyBorder="1" applyAlignment="1" applyProtection="1">
      <alignment horizontal="center" readingOrder="2"/>
    </xf>
    <xf numFmtId="0" fontId="119" fillId="30" borderId="206" xfId="0" applyFont="1" applyFill="1" applyBorder="1" applyAlignment="1" applyProtection="1">
      <alignment horizontal="center" readingOrder="2"/>
    </xf>
    <xf numFmtId="0" fontId="119" fillId="0" borderId="206" xfId="0" applyFont="1" applyFill="1" applyBorder="1" applyAlignment="1" applyProtection="1">
      <alignment horizontal="center" readingOrder="2"/>
    </xf>
    <xf numFmtId="0" fontId="119" fillId="0" borderId="206" xfId="0" applyFont="1" applyBorder="1" applyAlignment="1" applyProtection="1">
      <alignment horizontal="center" readingOrder="2"/>
    </xf>
    <xf numFmtId="0" fontId="119" fillId="30" borderId="207" xfId="0" applyFont="1" applyFill="1" applyBorder="1" applyAlignment="1" applyProtection="1">
      <alignment horizontal="center" readingOrder="2"/>
    </xf>
    <xf numFmtId="0" fontId="119" fillId="0" borderId="0" xfId="0" applyFont="1" applyBorder="1" applyAlignment="1" applyProtection="1">
      <alignment horizontal="center" readingOrder="2"/>
    </xf>
    <xf numFmtId="0" fontId="46" fillId="0" borderId="208" xfId="3" applyFont="1" applyFill="1" applyBorder="1" applyAlignment="1" applyProtection="1">
      <alignment horizontal="center" vertical="center" readingOrder="2"/>
    </xf>
    <xf numFmtId="0" fontId="23" fillId="0" borderId="209" xfId="0" applyFont="1" applyFill="1" applyBorder="1" applyAlignment="1" applyProtection="1">
      <alignment readingOrder="2"/>
    </xf>
    <xf numFmtId="0" fontId="49" fillId="0" borderId="0" xfId="3" applyFont="1" applyFill="1" applyBorder="1" applyAlignment="1" applyProtection="1">
      <alignment horizontal="center" vertical="top" readingOrder="2"/>
    </xf>
    <xf numFmtId="0" fontId="66" fillId="0" borderId="210" xfId="0" applyFont="1" applyFill="1" applyBorder="1" applyAlignment="1" applyProtection="1">
      <alignment readingOrder="2"/>
    </xf>
    <xf numFmtId="0" fontId="66" fillId="0" borderId="211" xfId="0" applyFont="1" applyFill="1" applyBorder="1" applyAlignment="1" applyProtection="1">
      <alignment readingOrder="2"/>
    </xf>
    <xf numFmtId="0" fontId="23" fillId="0" borderId="212" xfId="0" applyFont="1" applyFill="1" applyBorder="1" applyAlignment="1" applyProtection="1">
      <alignment readingOrder="2"/>
    </xf>
    <xf numFmtId="0" fontId="66" fillId="0" borderId="204" xfId="0" applyFont="1" applyFill="1" applyBorder="1" applyAlignment="1" applyProtection="1">
      <alignment readingOrder="2"/>
    </xf>
    <xf numFmtId="0" fontId="66" fillId="0" borderId="192" xfId="0" applyFont="1" applyFill="1" applyBorder="1" applyAlignment="1" applyProtection="1">
      <alignment readingOrder="2"/>
    </xf>
    <xf numFmtId="0" fontId="74" fillId="0" borderId="0" xfId="0" applyFont="1" applyFill="1" applyAlignment="1" applyProtection="1">
      <alignment vertical="center" readingOrder="2"/>
    </xf>
    <xf numFmtId="0" fontId="66" fillId="0" borderId="38" xfId="0" applyFont="1" applyFill="1" applyBorder="1" applyAlignment="1" applyProtection="1">
      <alignment readingOrder="2"/>
    </xf>
    <xf numFmtId="0" fontId="66" fillId="0" borderId="39" xfId="0" applyFont="1" applyFill="1" applyBorder="1" applyAlignment="1" applyProtection="1">
      <alignment readingOrder="2"/>
    </xf>
    <xf numFmtId="49" fontId="66" fillId="0" borderId="0" xfId="0" quotePrefix="1" applyNumberFormat="1" applyFont="1" applyFill="1" applyAlignment="1" applyProtection="1">
      <alignment readingOrder="2"/>
    </xf>
    <xf numFmtId="49" fontId="121" fillId="0" borderId="40" xfId="0" applyNumberFormat="1" applyFont="1" applyFill="1" applyBorder="1" applyAlignment="1" applyProtection="1">
      <alignment vertical="center" shrinkToFit="1" readingOrder="2"/>
    </xf>
    <xf numFmtId="49" fontId="66" fillId="0" borderId="0" xfId="0" applyNumberFormat="1" applyFont="1" applyFill="1" applyAlignment="1" applyProtection="1">
      <alignment readingOrder="2"/>
    </xf>
    <xf numFmtId="0" fontId="66" fillId="0" borderId="41" xfId="0" applyFont="1" applyFill="1" applyBorder="1" applyAlignment="1" applyProtection="1">
      <alignment readingOrder="2"/>
    </xf>
    <xf numFmtId="0" fontId="88" fillId="0" borderId="0" xfId="0" applyFont="1" applyFill="1" applyBorder="1" applyAlignment="1" applyProtection="1">
      <alignment horizontal="right" readingOrder="2"/>
    </xf>
    <xf numFmtId="0" fontId="66" fillId="0" borderId="42" xfId="0" applyFont="1" applyFill="1" applyBorder="1" applyAlignment="1" applyProtection="1">
      <alignment horizontal="right" readingOrder="2"/>
    </xf>
    <xf numFmtId="0" fontId="66" fillId="0" borderId="0" xfId="0" applyFont="1" applyFill="1" applyBorder="1" applyAlignment="1" applyProtection="1">
      <alignment horizontal="right" readingOrder="2"/>
    </xf>
    <xf numFmtId="0" fontId="66" fillId="0" borderId="43" xfId="0" applyFont="1" applyFill="1" applyBorder="1" applyAlignment="1" applyProtection="1">
      <alignment horizontal="right" readingOrder="2"/>
    </xf>
    <xf numFmtId="49" fontId="121" fillId="0" borderId="44" xfId="0" applyNumberFormat="1" applyFont="1" applyFill="1" applyBorder="1" applyAlignment="1" applyProtection="1">
      <alignment vertical="center" shrinkToFit="1" readingOrder="2"/>
    </xf>
    <xf numFmtId="49" fontId="121" fillId="0" borderId="0" xfId="0" applyNumberFormat="1" applyFont="1" applyFill="1" applyBorder="1" applyAlignment="1" applyProtection="1">
      <alignment vertical="center" shrinkToFit="1" readingOrder="2"/>
    </xf>
    <xf numFmtId="0" fontId="66" fillId="0" borderId="2" xfId="0" applyFont="1" applyFill="1" applyBorder="1" applyAlignment="1" applyProtection="1">
      <alignment readingOrder="2"/>
    </xf>
    <xf numFmtId="0" fontId="122" fillId="0" borderId="0" xfId="0" applyFont="1" applyFill="1" applyBorder="1" applyAlignment="1" applyProtection="1">
      <alignment readingOrder="2"/>
    </xf>
    <xf numFmtId="0" fontId="119" fillId="0" borderId="2" xfId="0" applyFont="1" applyBorder="1" applyAlignment="1" applyProtection="1">
      <alignment readingOrder="2"/>
    </xf>
    <xf numFmtId="179" fontId="122" fillId="0" borderId="0" xfId="0" applyNumberFormat="1" applyFont="1" applyFill="1" applyBorder="1" applyAlignment="1" applyProtection="1">
      <alignment horizontal="center" shrinkToFit="1" readingOrder="2"/>
    </xf>
    <xf numFmtId="0" fontId="123" fillId="0" borderId="0" xfId="0" applyFont="1" applyFill="1" applyAlignment="1" applyProtection="1">
      <alignment horizontal="center" vertical="center" readingOrder="2"/>
    </xf>
    <xf numFmtId="0" fontId="122" fillId="0" borderId="0" xfId="0" applyFont="1" applyAlignment="1" applyProtection="1">
      <alignment readingOrder="2"/>
    </xf>
    <xf numFmtId="0" fontId="122" fillId="0" borderId="0" xfId="0" applyFont="1" applyBorder="1" applyAlignment="1" applyProtection="1">
      <alignment readingOrder="2"/>
    </xf>
    <xf numFmtId="0" fontId="122" fillId="0" borderId="175" xfId="0" applyFont="1" applyBorder="1" applyAlignment="1" applyProtection="1">
      <alignment readingOrder="2"/>
    </xf>
    <xf numFmtId="0" fontId="122" fillId="0" borderId="170" xfId="0" applyFont="1" applyBorder="1" applyAlignment="1" applyProtection="1">
      <alignment readingOrder="2"/>
    </xf>
    <xf numFmtId="0" fontId="123" fillId="17" borderId="0" xfId="0" applyFont="1" applyFill="1" applyAlignment="1" applyProtection="1">
      <alignment horizontal="center" vertical="center" readingOrder="2"/>
    </xf>
    <xf numFmtId="0" fontId="123" fillId="21" borderId="0" xfId="0" applyFont="1" applyFill="1" applyAlignment="1" applyProtection="1">
      <alignment horizontal="center" vertical="center" readingOrder="2"/>
    </xf>
    <xf numFmtId="0" fontId="123" fillId="24" borderId="0" xfId="0" applyFont="1" applyFill="1" applyAlignment="1" applyProtection="1">
      <alignment horizontal="center" vertical="center" readingOrder="2"/>
    </xf>
    <xf numFmtId="0" fontId="123" fillId="13" borderId="0" xfId="0" applyFont="1" applyFill="1" applyAlignment="1" applyProtection="1">
      <alignment horizontal="center" vertical="center" readingOrder="2"/>
    </xf>
    <xf numFmtId="0" fontId="123" fillId="23" borderId="0" xfId="0" applyFont="1" applyFill="1" applyAlignment="1" applyProtection="1">
      <alignment horizontal="center" vertical="center" readingOrder="2"/>
    </xf>
    <xf numFmtId="0" fontId="123" fillId="25" borderId="0" xfId="0" applyFont="1" applyFill="1" applyAlignment="1" applyProtection="1">
      <alignment horizontal="center" vertical="center" readingOrder="2"/>
    </xf>
    <xf numFmtId="0" fontId="123" fillId="26" borderId="0" xfId="0" applyFont="1" applyFill="1" applyAlignment="1" applyProtection="1">
      <alignment horizontal="center" vertical="center" readingOrder="2"/>
    </xf>
    <xf numFmtId="0" fontId="123" fillId="27" borderId="0" xfId="0" applyFont="1" applyFill="1" applyAlignment="1" applyProtection="1">
      <alignment horizontal="center" vertical="center" readingOrder="2"/>
    </xf>
    <xf numFmtId="0" fontId="123" fillId="28" borderId="0" xfId="0" applyFont="1" applyFill="1" applyAlignment="1" applyProtection="1">
      <alignment horizontal="center" vertical="center" readingOrder="2"/>
    </xf>
    <xf numFmtId="0" fontId="119" fillId="0" borderId="196" xfId="0" applyFont="1" applyFill="1" applyBorder="1" applyAlignment="1" applyProtection="1">
      <alignment readingOrder="2"/>
    </xf>
    <xf numFmtId="0" fontId="124" fillId="0" borderId="0" xfId="3" applyFont="1" applyFill="1" applyBorder="1" applyAlignment="1" applyProtection="1">
      <alignment readingOrder="2"/>
    </xf>
    <xf numFmtId="0" fontId="124" fillId="7" borderId="0" xfId="3" applyFont="1" applyFill="1" applyBorder="1" applyAlignment="1" applyProtection="1">
      <alignment readingOrder="2"/>
    </xf>
    <xf numFmtId="0" fontId="124" fillId="13" borderId="0" xfId="3" applyFont="1" applyFill="1" applyBorder="1" applyAlignment="1" applyProtection="1">
      <alignment readingOrder="2"/>
    </xf>
    <xf numFmtId="0" fontId="119" fillId="8" borderId="0" xfId="0" applyFont="1" applyFill="1" applyAlignment="1" applyProtection="1">
      <alignment readingOrder="2"/>
    </xf>
    <xf numFmtId="0" fontId="119" fillId="13" borderId="0" xfId="0" applyFont="1" applyFill="1" applyAlignment="1" applyProtection="1">
      <alignment readingOrder="2"/>
    </xf>
    <xf numFmtId="0" fontId="119" fillId="0" borderId="0" xfId="0" applyFont="1" applyFill="1" applyAlignment="1" applyProtection="1">
      <alignment horizontal="center" readingOrder="2"/>
    </xf>
    <xf numFmtId="0" fontId="119" fillId="0" borderId="0" xfId="0" applyFont="1" applyAlignment="1" applyProtection="1">
      <alignment vertical="center" readingOrder="2"/>
    </xf>
    <xf numFmtId="10" fontId="125" fillId="3" borderId="0" xfId="3" applyNumberFormat="1" applyFont="1" applyFill="1" applyBorder="1" applyAlignment="1" applyProtection="1">
      <alignment horizontal="right" vertical="center" readingOrder="1"/>
    </xf>
    <xf numFmtId="0" fontId="119" fillId="0" borderId="0" xfId="0" applyFont="1" applyBorder="1" applyAlignment="1" applyProtection="1">
      <alignment readingOrder="2"/>
    </xf>
    <xf numFmtId="0" fontId="119" fillId="17" borderId="0" xfId="0" applyFont="1" applyFill="1" applyAlignment="1" applyProtection="1">
      <alignment horizontal="center" readingOrder="2"/>
    </xf>
    <xf numFmtId="0" fontId="119" fillId="17" borderId="0" xfId="0" applyFont="1" applyFill="1" applyAlignment="1" applyProtection="1">
      <alignment readingOrder="2"/>
    </xf>
    <xf numFmtId="0" fontId="119" fillId="8" borderId="0" xfId="0" applyFont="1" applyFill="1" applyAlignment="1" applyProtection="1">
      <alignment horizontal="center" readingOrder="2"/>
    </xf>
    <xf numFmtId="0" fontId="119" fillId="13" borderId="0" xfId="0" applyFont="1" applyFill="1" applyAlignment="1" applyProtection="1">
      <alignment horizontal="center" readingOrder="2"/>
    </xf>
    <xf numFmtId="0" fontId="14" fillId="0" borderId="0" xfId="0" applyFont="1" applyFill="1" applyAlignment="1" applyProtection="1">
      <alignment horizontal="right" readingOrder="2"/>
    </xf>
    <xf numFmtId="0" fontId="44" fillId="0" borderId="0" xfId="0" applyFont="1" applyFill="1" applyAlignment="1" applyProtection="1">
      <alignment vertical="center" readingOrder="2"/>
    </xf>
    <xf numFmtId="0" fontId="14" fillId="0" borderId="213" xfId="0" applyFont="1" applyFill="1" applyBorder="1" applyAlignment="1" applyProtection="1">
      <alignment readingOrder="1"/>
    </xf>
    <xf numFmtId="0" fontId="14" fillId="0" borderId="0" xfId="0" applyFont="1" applyFill="1" applyBorder="1" applyAlignment="1" applyProtection="1">
      <alignment readingOrder="1"/>
    </xf>
    <xf numFmtId="0" fontId="14" fillId="0" borderId="214" xfId="0" applyFont="1" applyFill="1" applyBorder="1" applyAlignment="1" applyProtection="1">
      <alignment readingOrder="2"/>
    </xf>
    <xf numFmtId="0" fontId="14" fillId="0" borderId="0" xfId="0" applyFont="1" applyFill="1" applyProtection="1"/>
    <xf numFmtId="0" fontId="14" fillId="0" borderId="0" xfId="0" applyFont="1" applyFill="1"/>
    <xf numFmtId="0" fontId="9" fillId="0" borderId="0" xfId="3" applyFont="1" applyFill="1" applyBorder="1" applyAlignment="1" applyProtection="1">
      <alignment vertical="center" wrapText="1" readingOrder="2"/>
    </xf>
    <xf numFmtId="0" fontId="6" fillId="0" borderId="0" xfId="0" applyFont="1" applyFill="1" applyBorder="1" applyAlignment="1" applyProtection="1">
      <alignment horizontal="center" wrapText="1" readingOrder="2"/>
    </xf>
    <xf numFmtId="0" fontId="48" fillId="0" borderId="29" xfId="3" applyFont="1" applyFill="1" applyBorder="1" applyAlignment="1" applyProtection="1">
      <alignment horizontal="right" wrapText="1" readingOrder="2"/>
    </xf>
    <xf numFmtId="0" fontId="48" fillId="0" borderId="10" xfId="3" applyFont="1" applyFill="1" applyBorder="1" applyAlignment="1" applyProtection="1">
      <alignment horizontal="right" wrapText="1" readingOrder="2"/>
    </xf>
    <xf numFmtId="0" fontId="15" fillId="0" borderId="0" xfId="3" applyFont="1" applyFill="1" applyBorder="1" applyAlignment="1" applyProtection="1">
      <alignment horizontal="right" readingOrder="2"/>
    </xf>
    <xf numFmtId="0" fontId="15" fillId="0" borderId="22" xfId="3" applyFont="1" applyFill="1" applyBorder="1" applyAlignment="1" applyProtection="1">
      <alignment vertical="center" readingOrder="2"/>
    </xf>
    <xf numFmtId="0" fontId="15" fillId="0" borderId="0" xfId="3" applyFont="1" applyFill="1" applyAlignment="1" applyProtection="1">
      <alignment horizontal="center" vertical="center" readingOrder="2"/>
    </xf>
    <xf numFmtId="0" fontId="14" fillId="0" borderId="0" xfId="0" applyFont="1" applyFill="1" applyAlignment="1" applyProtection="1">
      <alignment vertical="center"/>
    </xf>
    <xf numFmtId="49" fontId="14" fillId="0" borderId="215" xfId="0" applyNumberFormat="1" applyFont="1" applyFill="1" applyBorder="1" applyAlignment="1" applyProtection="1">
      <alignment shrinkToFit="1" readingOrder="2"/>
    </xf>
    <xf numFmtId="49" fontId="14" fillId="0" borderId="216" xfId="0" applyNumberFormat="1" applyFont="1" applyFill="1" applyBorder="1" applyAlignment="1" applyProtection="1">
      <alignment shrinkToFit="1" readingOrder="2"/>
    </xf>
    <xf numFmtId="10" fontId="48" fillId="0" borderId="0" xfId="3" applyNumberFormat="1" applyFont="1" applyFill="1" applyBorder="1" applyAlignment="1" applyProtection="1">
      <alignment horizontal="right" vertical="center" readingOrder="1"/>
    </xf>
    <xf numFmtId="9" fontId="14" fillId="0" borderId="1" xfId="0" applyNumberFormat="1" applyFont="1" applyBorder="1" applyAlignment="1" applyProtection="1">
      <alignment readingOrder="2"/>
    </xf>
    <xf numFmtId="166" fontId="14" fillId="0" borderId="1" xfId="0" applyNumberFormat="1" applyFont="1" applyBorder="1" applyAlignment="1" applyProtection="1">
      <alignment horizontal="center" readingOrder="2"/>
    </xf>
    <xf numFmtId="0" fontId="14" fillId="0" borderId="1" xfId="0" applyFont="1" applyBorder="1" applyAlignment="1" applyProtection="1">
      <alignment readingOrder="2"/>
    </xf>
    <xf numFmtId="49" fontId="14" fillId="0" borderId="217" xfId="0" applyNumberFormat="1" applyFont="1" applyFill="1" applyBorder="1" applyAlignment="1" applyProtection="1">
      <alignment shrinkToFit="1" readingOrder="2"/>
    </xf>
    <xf numFmtId="49" fontId="14" fillId="0" borderId="218" xfId="0" applyNumberFormat="1" applyFont="1" applyFill="1" applyBorder="1" applyAlignment="1" applyProtection="1">
      <alignment shrinkToFit="1" readingOrder="2"/>
    </xf>
    <xf numFmtId="0" fontId="9" fillId="0" borderId="0" xfId="3" applyFont="1" applyFill="1" applyBorder="1" applyAlignment="1" applyProtection="1">
      <alignment horizontal="center" vertical="center" wrapText="1" readingOrder="2"/>
    </xf>
    <xf numFmtId="49" fontId="14" fillId="0" borderId="219" xfId="0" applyNumberFormat="1" applyFont="1" applyFill="1" applyBorder="1" applyAlignment="1" applyProtection="1">
      <alignment shrinkToFit="1" readingOrder="2"/>
    </xf>
    <xf numFmtId="49" fontId="14" fillId="0" borderId="220" xfId="0" applyNumberFormat="1" applyFont="1" applyFill="1" applyBorder="1" applyAlignment="1" applyProtection="1">
      <alignment shrinkToFit="1" readingOrder="2"/>
    </xf>
    <xf numFmtId="0" fontId="5" fillId="0" borderId="0" xfId="3" applyFont="1" applyFill="1" applyBorder="1" applyAlignment="1" applyProtection="1">
      <alignment vertical="center" readingOrder="2"/>
    </xf>
    <xf numFmtId="0" fontId="68" fillId="0" borderId="0" xfId="3" applyFont="1" applyFill="1" applyBorder="1" applyAlignment="1" applyProtection="1">
      <alignment horizontal="left" vertical="center" shrinkToFit="1" readingOrder="1"/>
    </xf>
    <xf numFmtId="0" fontId="14" fillId="0" borderId="186" xfId="0" applyFont="1" applyFill="1" applyBorder="1" applyAlignment="1" applyProtection="1">
      <alignment readingOrder="1"/>
    </xf>
    <xf numFmtId="166" fontId="14" fillId="11" borderId="0" xfId="0" applyNumberFormat="1" applyFont="1" applyFill="1" applyAlignment="1" applyProtection="1">
      <alignment readingOrder="2"/>
    </xf>
    <xf numFmtId="0" fontId="14" fillId="11" borderId="0" xfId="0" applyFont="1" applyFill="1" applyAlignment="1" applyProtection="1">
      <alignment readingOrder="2"/>
    </xf>
    <xf numFmtId="10" fontId="14" fillId="0" borderId="0" xfId="0" applyNumberFormat="1" applyFont="1" applyAlignment="1" applyProtection="1">
      <alignment readingOrder="2"/>
    </xf>
    <xf numFmtId="0" fontId="14" fillId="0" borderId="45" xfId="0" applyFont="1" applyFill="1" applyBorder="1" applyAlignment="1" applyProtection="1">
      <alignment readingOrder="2"/>
    </xf>
    <xf numFmtId="0" fontId="23" fillId="0" borderId="0" xfId="3" applyFont="1" applyFill="1" applyAlignment="1" applyProtection="1">
      <alignment readingOrder="2"/>
    </xf>
    <xf numFmtId="164" fontId="94" fillId="0" borderId="0" xfId="3" applyNumberFormat="1" applyFont="1" applyFill="1" applyBorder="1" applyAlignment="1" applyProtection="1">
      <alignment horizontal="center" vertical="center" shrinkToFit="1" readingOrder="2"/>
    </xf>
    <xf numFmtId="0" fontId="24" fillId="0" borderId="0" xfId="3" applyFont="1" applyFill="1" applyBorder="1" applyAlignment="1" applyProtection="1">
      <alignment horizontal="center" vertical="center" readingOrder="2"/>
    </xf>
    <xf numFmtId="0" fontId="24" fillId="0" borderId="0" xfId="3" applyFont="1" applyFill="1" applyBorder="1" applyAlignment="1" applyProtection="1">
      <alignment horizontal="left" vertical="center" readingOrder="2"/>
    </xf>
    <xf numFmtId="0" fontId="23" fillId="0" borderId="0" xfId="3" applyFont="1" applyFill="1" applyAlignment="1" applyProtection="1">
      <alignment vertical="center" wrapText="1" readingOrder="2"/>
    </xf>
    <xf numFmtId="0" fontId="94" fillId="0" borderId="0" xfId="3" applyFont="1" applyFill="1" applyBorder="1" applyAlignment="1" applyProtection="1">
      <alignment horizontal="center" vertical="center" shrinkToFit="1" readingOrder="2"/>
    </xf>
    <xf numFmtId="0" fontId="95" fillId="0" borderId="0" xfId="3" applyFont="1" applyFill="1" applyBorder="1" applyAlignment="1" applyProtection="1">
      <alignment horizontal="center" vertical="center" readingOrder="2"/>
    </xf>
    <xf numFmtId="0" fontId="9" fillId="0" borderId="0" xfId="3" applyFont="1" applyFill="1" applyBorder="1" applyAlignment="1" applyProtection="1">
      <alignment vertical="center" readingOrder="2"/>
    </xf>
    <xf numFmtId="10" fontId="14" fillId="13" borderId="0" xfId="0" applyNumberFormat="1" applyFont="1" applyFill="1" applyAlignment="1" applyProtection="1">
      <alignment readingOrder="2"/>
    </xf>
    <xf numFmtId="10" fontId="14" fillId="0" borderId="0" xfId="0" applyNumberFormat="1" applyFont="1" applyFill="1" applyAlignment="1" applyProtection="1">
      <alignment readingOrder="2"/>
    </xf>
    <xf numFmtId="8" fontId="22" fillId="0" borderId="0" xfId="2" applyNumberFormat="1" applyFont="1" applyFill="1" applyBorder="1" applyAlignment="1" applyProtection="1">
      <alignment vertical="center" shrinkToFit="1"/>
      <protection locked="0"/>
    </xf>
    <xf numFmtId="8" fontId="13" fillId="0" borderId="0" xfId="2" applyNumberFormat="1" applyFont="1" applyFill="1" applyBorder="1" applyAlignment="1" applyProtection="1">
      <alignment shrinkToFit="1"/>
    </xf>
    <xf numFmtId="168" fontId="13" fillId="0" borderId="0" xfId="2" applyNumberFormat="1" applyFont="1" applyFill="1" applyBorder="1" applyAlignment="1" applyProtection="1">
      <alignment vertical="center" shrinkToFit="1"/>
    </xf>
    <xf numFmtId="0" fontId="15" fillId="0" borderId="0" xfId="3" applyFont="1" applyFill="1" applyBorder="1" applyAlignment="1" applyProtection="1">
      <alignment horizontal="center" vertical="center"/>
    </xf>
    <xf numFmtId="0" fontId="15" fillId="0" borderId="0" xfId="3" applyFont="1" applyFill="1" applyAlignment="1" applyProtection="1">
      <alignment horizontal="left"/>
    </xf>
    <xf numFmtId="0" fontId="2" fillId="0" borderId="0" xfId="3" applyFont="1" applyFill="1" applyBorder="1" applyProtection="1">
      <protection locked="0"/>
    </xf>
    <xf numFmtId="0" fontId="14" fillId="8" borderId="0" xfId="0" applyFont="1" applyFill="1" applyProtection="1"/>
    <xf numFmtId="0" fontId="2" fillId="29" borderId="0" xfId="3" applyFont="1" applyFill="1" applyBorder="1" applyProtection="1"/>
    <xf numFmtId="0" fontId="2" fillId="7" borderId="0" xfId="3" applyFont="1" applyFill="1" applyBorder="1" applyProtection="1"/>
    <xf numFmtId="0" fontId="14" fillId="0" borderId="0" xfId="0" applyFont="1" applyFill="1" applyAlignment="1">
      <alignment shrinkToFit="1"/>
    </xf>
    <xf numFmtId="8" fontId="13" fillId="3" borderId="1" xfId="2" applyNumberFormat="1" applyFont="1" applyFill="1" applyBorder="1" applyAlignment="1" applyProtection="1">
      <alignment horizontal="right" vertical="center" shrinkToFit="1"/>
    </xf>
    <xf numFmtId="8" fontId="13" fillId="3" borderId="14" xfId="2" applyNumberFormat="1" applyFont="1" applyFill="1" applyBorder="1" applyAlignment="1" applyProtection="1">
      <alignment horizontal="center" vertical="center" shrinkToFit="1"/>
    </xf>
    <xf numFmtId="171" fontId="2" fillId="0" borderId="0" xfId="3" applyNumberFormat="1" applyFont="1" applyFill="1" applyBorder="1" applyProtection="1"/>
    <xf numFmtId="0" fontId="2" fillId="9" borderId="0" xfId="3" applyFont="1" applyFill="1" applyBorder="1" applyProtection="1"/>
    <xf numFmtId="0" fontId="33" fillId="0" borderId="46" xfId="2" applyFont="1" applyFill="1" applyBorder="1" applyAlignment="1" applyProtection="1">
      <alignment horizontal="right" vertical="center"/>
    </xf>
    <xf numFmtId="166" fontId="11" fillId="0" borderId="0" xfId="2" applyNumberFormat="1" applyFont="1" applyFill="1" applyBorder="1" applyAlignment="1" applyProtection="1">
      <alignment horizontal="right" vertical="center" shrinkToFit="1"/>
    </xf>
    <xf numFmtId="1" fontId="7" fillId="0" borderId="0" xfId="2" applyNumberFormat="1" applyFont="1" applyFill="1" applyBorder="1" applyAlignment="1" applyProtection="1">
      <alignment horizontal="center" vertical="center" shrinkToFit="1"/>
    </xf>
    <xf numFmtId="0" fontId="18" fillId="0" borderId="0" xfId="2" applyFont="1" applyFill="1" applyBorder="1" applyAlignment="1" applyProtection="1">
      <alignment horizontal="right" vertical="center" shrinkToFit="1"/>
    </xf>
    <xf numFmtId="3" fontId="7" fillId="0" borderId="0" xfId="2" applyNumberFormat="1" applyFont="1" applyFill="1" applyBorder="1" applyAlignment="1" applyProtection="1">
      <alignment horizontal="center" vertical="center" shrinkToFit="1"/>
    </xf>
    <xf numFmtId="0" fontId="14" fillId="0" borderId="0" xfId="0" applyFont="1" applyFill="1" applyAlignment="1" applyProtection="1">
      <alignment shrinkToFit="1"/>
    </xf>
    <xf numFmtId="0" fontId="22" fillId="0" borderId="0" xfId="3" applyFont="1" applyFill="1" applyBorder="1" applyAlignment="1" applyProtection="1">
      <alignment shrinkToFit="1"/>
      <protection locked="0"/>
    </xf>
    <xf numFmtId="8" fontId="42" fillId="0" borderId="0" xfId="2" applyNumberFormat="1" applyFont="1" applyFill="1" applyBorder="1" applyAlignment="1" applyProtection="1">
      <alignment horizontal="center" vertical="center" shrinkToFit="1"/>
    </xf>
    <xf numFmtId="8" fontId="49" fillId="0" borderId="0" xfId="2" applyNumberFormat="1" applyFont="1" applyFill="1" applyBorder="1" applyAlignment="1" applyProtection="1">
      <alignment horizontal="center" vertical="center" shrinkToFit="1"/>
    </xf>
    <xf numFmtId="170" fontId="50" fillId="0" borderId="0" xfId="2" applyNumberFormat="1" applyFont="1" applyFill="1" applyBorder="1" applyAlignment="1" applyProtection="1">
      <alignment horizontal="center" vertical="center" shrinkToFit="1"/>
    </xf>
    <xf numFmtId="170" fontId="49" fillId="0" borderId="0" xfId="2" applyNumberFormat="1" applyFont="1" applyFill="1" applyBorder="1" applyAlignment="1" applyProtection="1">
      <alignment horizontal="center" vertical="center" shrinkToFit="1"/>
    </xf>
    <xf numFmtId="171" fontId="2" fillId="0" borderId="20" xfId="3" applyNumberFormat="1" applyFont="1" applyFill="1" applyBorder="1" applyProtection="1"/>
    <xf numFmtId="0" fontId="14" fillId="0" borderId="0" xfId="0" applyFont="1" applyFill="1" applyAlignment="1" applyProtection="1">
      <alignment horizontal="center" readingOrder="2"/>
    </xf>
    <xf numFmtId="0" fontId="2" fillId="17" borderId="0" xfId="3" applyFont="1" applyFill="1" applyBorder="1" applyAlignment="1" applyProtection="1">
      <alignment readingOrder="2"/>
    </xf>
    <xf numFmtId="0" fontId="2" fillId="0" borderId="11" xfId="3" applyFont="1" applyFill="1" applyBorder="1" applyAlignment="1" applyProtection="1">
      <alignment readingOrder="2"/>
    </xf>
    <xf numFmtId="0" fontId="14" fillId="0" borderId="0" xfId="0" applyFont="1" applyBorder="1" applyAlignment="1" applyProtection="1">
      <alignment readingOrder="2"/>
    </xf>
    <xf numFmtId="0" fontId="2" fillId="17" borderId="0" xfId="3" applyFont="1" applyFill="1" applyBorder="1" applyAlignment="1" applyProtection="1">
      <alignment horizontal="center" readingOrder="2"/>
    </xf>
    <xf numFmtId="166" fontId="2" fillId="13" borderId="180" xfId="3" applyNumberFormat="1" applyFont="1" applyFill="1" applyBorder="1" applyAlignment="1" applyProtection="1">
      <alignment vertical="center" readingOrder="2"/>
    </xf>
    <xf numFmtId="164" fontId="2" fillId="0" borderId="47" xfId="3" applyNumberFormat="1" applyFont="1" applyFill="1" applyBorder="1" applyAlignment="1" applyProtection="1">
      <alignment vertical="center" readingOrder="2"/>
    </xf>
    <xf numFmtId="164" fontId="2" fillId="0" borderId="48" xfId="3" applyNumberFormat="1" applyFont="1" applyFill="1" applyBorder="1" applyAlignment="1" applyProtection="1">
      <alignment vertical="center" readingOrder="2"/>
    </xf>
    <xf numFmtId="164" fontId="2" fillId="0" borderId="49" xfId="3" applyNumberFormat="1" applyFont="1" applyFill="1" applyBorder="1" applyAlignment="1" applyProtection="1">
      <alignment vertical="center" readingOrder="2"/>
    </xf>
    <xf numFmtId="172" fontId="2" fillId="0" borderId="0" xfId="3" applyNumberFormat="1" applyFont="1" applyFill="1" applyBorder="1" applyAlignment="1" applyProtection="1">
      <alignment horizontal="center" vertical="center" readingOrder="2"/>
    </xf>
    <xf numFmtId="0" fontId="14" fillId="0" borderId="0" xfId="3" applyFont="1" applyFill="1" applyBorder="1" applyAlignment="1" applyProtection="1">
      <alignment horizontal="right" vertical="center" readingOrder="2"/>
    </xf>
    <xf numFmtId="0" fontId="8" fillId="0" borderId="0" xfId="0" applyFont="1" applyFill="1" applyBorder="1" applyAlignment="1" applyProtection="1">
      <alignment horizontal="center" vertical="center" wrapText="1" readingOrder="2"/>
    </xf>
    <xf numFmtId="0" fontId="8" fillId="0" borderId="0" xfId="0" applyFont="1" applyFill="1" applyBorder="1" applyAlignment="1" applyProtection="1">
      <alignment horizontal="right" vertical="center" wrapText="1" readingOrder="2"/>
    </xf>
    <xf numFmtId="3" fontId="8" fillId="0" borderId="0" xfId="0" applyNumberFormat="1" applyFont="1" applyFill="1" applyBorder="1" applyAlignment="1" applyProtection="1">
      <alignment horizontal="center" vertical="center" readingOrder="2"/>
    </xf>
    <xf numFmtId="3" fontId="6" fillId="0" borderId="0" xfId="0" applyNumberFormat="1" applyFont="1" applyFill="1" applyBorder="1" applyAlignment="1" applyProtection="1">
      <alignment horizontal="center" vertical="center" readingOrder="2"/>
    </xf>
    <xf numFmtId="0" fontId="14" fillId="0" borderId="0" xfId="0" applyFont="1" applyFill="1" applyAlignment="1" applyProtection="1">
      <alignment readingOrder="1"/>
    </xf>
    <xf numFmtId="0" fontId="66" fillId="0" borderId="221" xfId="0" applyFont="1" applyFill="1" applyBorder="1" applyAlignment="1" applyProtection="1">
      <alignment readingOrder="2"/>
    </xf>
    <xf numFmtId="0" fontId="66" fillId="0" borderId="204" xfId="0" applyFont="1" applyFill="1" applyBorder="1" applyAlignment="1" applyProtection="1">
      <alignment readingOrder="2"/>
    </xf>
    <xf numFmtId="0" fontId="115" fillId="0" borderId="0" xfId="0" applyFont="1" applyFill="1" applyProtection="1"/>
    <xf numFmtId="0" fontId="115" fillId="0" borderId="0" xfId="0" applyFont="1" applyAlignment="1" applyProtection="1">
      <alignment horizontal="center" readingOrder="2"/>
    </xf>
    <xf numFmtId="0" fontId="126" fillId="0" borderId="0" xfId="0" applyFont="1" applyAlignment="1">
      <alignment horizontal="right" readingOrder="2"/>
    </xf>
    <xf numFmtId="0" fontId="115" fillId="0" borderId="0" xfId="0" applyFont="1" applyFill="1" applyAlignment="1" applyProtection="1">
      <alignment horizontal="center" readingOrder="2"/>
    </xf>
    <xf numFmtId="0" fontId="115" fillId="30" borderId="0" xfId="0" applyFont="1" applyFill="1" applyAlignment="1" applyProtection="1">
      <alignment readingOrder="2"/>
    </xf>
    <xf numFmtId="0" fontId="116" fillId="0" borderId="0" xfId="0" applyFont="1" applyFill="1" applyAlignment="1" applyProtection="1">
      <alignment vertical="center" readingOrder="2"/>
    </xf>
    <xf numFmtId="0" fontId="127" fillId="0" borderId="0" xfId="0" applyFont="1" applyAlignment="1">
      <alignment horizontal="right" readingOrder="2"/>
    </xf>
    <xf numFmtId="0" fontId="128" fillId="0" borderId="0" xfId="0" applyFont="1" applyFill="1" applyBorder="1" applyAlignment="1" applyProtection="1">
      <alignment vertical="center" wrapText="1" shrinkToFit="1" readingOrder="2"/>
    </xf>
    <xf numFmtId="0" fontId="115" fillId="0" borderId="0" xfId="0" applyFont="1" applyFill="1" applyBorder="1" applyAlignment="1" applyProtection="1">
      <alignment horizontal="center" readingOrder="2"/>
    </xf>
    <xf numFmtId="0" fontId="115" fillId="0" borderId="0" xfId="0" applyFont="1" applyFill="1" applyBorder="1" applyAlignment="1" applyProtection="1">
      <alignment readingOrder="2"/>
    </xf>
    <xf numFmtId="0" fontId="115" fillId="0" borderId="205" xfId="0" applyFont="1" applyBorder="1" applyAlignment="1" applyProtection="1">
      <alignment readingOrder="2"/>
    </xf>
    <xf numFmtId="0" fontId="129" fillId="0" borderId="0" xfId="0" applyFont="1" applyFill="1" applyBorder="1" applyAlignment="1" applyProtection="1">
      <alignment readingOrder="2"/>
    </xf>
    <xf numFmtId="1" fontId="121" fillId="30" borderId="0" xfId="0" applyNumberFormat="1" applyFont="1" applyFill="1" applyBorder="1" applyAlignment="1" applyProtection="1">
      <alignment vertical="center" shrinkToFit="1" readingOrder="2"/>
    </xf>
    <xf numFmtId="49" fontId="128" fillId="30" borderId="0" xfId="0" applyNumberFormat="1" applyFont="1" applyFill="1" applyBorder="1" applyAlignment="1" applyProtection="1">
      <alignment vertical="center" shrinkToFit="1" readingOrder="2"/>
    </xf>
    <xf numFmtId="49" fontId="128" fillId="0" borderId="0" xfId="0" applyNumberFormat="1" applyFont="1" applyFill="1" applyBorder="1" applyAlignment="1" applyProtection="1">
      <alignment vertical="center" shrinkToFit="1" readingOrder="2"/>
    </xf>
    <xf numFmtId="0" fontId="129" fillId="30" borderId="0" xfId="0" applyFont="1" applyFill="1" applyBorder="1" applyAlignment="1" applyProtection="1">
      <alignment horizontal="right" readingOrder="2"/>
    </xf>
    <xf numFmtId="0" fontId="115" fillId="30" borderId="0" xfId="0" applyFont="1" applyFill="1" applyBorder="1" applyAlignment="1" applyProtection="1">
      <alignment horizontal="right" readingOrder="2"/>
    </xf>
    <xf numFmtId="0" fontId="115" fillId="0" borderId="0" xfId="0" applyFont="1" applyFill="1" applyBorder="1" applyAlignment="1" applyProtection="1">
      <alignment horizontal="right" readingOrder="2"/>
    </xf>
    <xf numFmtId="0" fontId="129" fillId="30" borderId="0" xfId="0" applyFont="1" applyFill="1" applyBorder="1" applyAlignment="1" applyProtection="1">
      <alignment readingOrder="2"/>
    </xf>
    <xf numFmtId="14" fontId="130" fillId="30" borderId="0" xfId="5" applyNumberFormat="1" applyFont="1" applyFill="1" applyBorder="1" applyAlignment="1" applyProtection="1">
      <alignment vertical="center" shrinkToFit="1" readingOrder="2"/>
    </xf>
    <xf numFmtId="14" fontId="130" fillId="0" borderId="0" xfId="5" applyNumberFormat="1" applyFont="1" applyFill="1" applyBorder="1" applyAlignment="1" applyProtection="1">
      <alignment vertical="center" shrinkToFit="1" readingOrder="2"/>
    </xf>
    <xf numFmtId="0" fontId="129" fillId="30" borderId="0" xfId="0" applyFont="1" applyFill="1" applyAlignment="1" applyProtection="1">
      <alignment readingOrder="2"/>
    </xf>
    <xf numFmtId="0" fontId="115" fillId="30" borderId="0" xfId="0" applyFont="1" applyFill="1" applyBorder="1" applyAlignment="1" applyProtection="1">
      <alignment readingOrder="2"/>
    </xf>
    <xf numFmtId="49" fontId="131" fillId="30" borderId="0" xfId="0" applyNumberFormat="1" applyFont="1" applyFill="1" applyBorder="1" applyAlignment="1" applyProtection="1">
      <alignment wrapText="1" readingOrder="2"/>
    </xf>
    <xf numFmtId="49" fontId="131" fillId="0" borderId="0" xfId="0" applyNumberFormat="1" applyFont="1" applyFill="1" applyBorder="1" applyAlignment="1" applyProtection="1">
      <alignment wrapText="1" readingOrder="2"/>
    </xf>
    <xf numFmtId="0" fontId="115" fillId="0" borderId="0" xfId="0" applyFont="1" applyBorder="1" applyAlignment="1" applyProtection="1">
      <alignment readingOrder="2"/>
    </xf>
    <xf numFmtId="49" fontId="129" fillId="30" borderId="0" xfId="0" applyNumberFormat="1" applyFont="1" applyFill="1" applyBorder="1" applyAlignment="1" applyProtection="1">
      <alignment readingOrder="2"/>
    </xf>
    <xf numFmtId="49" fontId="129" fillId="0" borderId="0" xfId="0" applyNumberFormat="1" applyFont="1" applyFill="1" applyBorder="1" applyAlignment="1" applyProtection="1">
      <alignment readingOrder="2"/>
    </xf>
    <xf numFmtId="0" fontId="129" fillId="0" borderId="0" xfId="0" applyFont="1" applyBorder="1" applyAlignment="1" applyProtection="1">
      <alignment readingOrder="2"/>
    </xf>
    <xf numFmtId="1" fontId="121" fillId="30" borderId="0" xfId="0" applyNumberFormat="1" applyFont="1" applyFill="1" applyBorder="1" applyAlignment="1" applyProtection="1">
      <alignment readingOrder="2"/>
    </xf>
    <xf numFmtId="1" fontId="132" fillId="30" borderId="0" xfId="0" applyNumberFormat="1" applyFont="1" applyFill="1" applyBorder="1" applyAlignment="1" applyProtection="1">
      <alignment vertical="center" shrinkToFit="1" readingOrder="2"/>
    </xf>
    <xf numFmtId="1" fontId="119" fillId="30" borderId="0" xfId="0" applyNumberFormat="1" applyFont="1" applyFill="1" applyAlignment="1" applyProtection="1">
      <alignment readingOrder="2"/>
    </xf>
    <xf numFmtId="0" fontId="119" fillId="0" borderId="0" xfId="0" applyNumberFormat="1" applyFont="1" applyFill="1" applyAlignment="1" applyProtection="1">
      <alignment horizontal="center" readingOrder="2"/>
    </xf>
    <xf numFmtId="0" fontId="119" fillId="0" borderId="0" xfId="0" applyFont="1" applyBorder="1" applyAlignment="1" applyProtection="1">
      <alignment horizontal="center" readingOrder="2"/>
    </xf>
    <xf numFmtId="0" fontId="119" fillId="30" borderId="0" xfId="0" applyFont="1" applyFill="1" applyBorder="1" applyAlignment="1" applyProtection="1">
      <alignment horizontal="center" readingOrder="2"/>
    </xf>
    <xf numFmtId="49" fontId="105" fillId="0" borderId="0" xfId="0" applyNumberFormat="1" applyFont="1" applyAlignment="1" applyProtection="1">
      <alignment readingOrder="2"/>
    </xf>
    <xf numFmtId="0" fontId="133" fillId="30" borderId="0" xfId="3" applyFont="1" applyFill="1" applyBorder="1" applyAlignment="1" applyProtection="1">
      <alignment vertical="center" readingOrder="2"/>
    </xf>
    <xf numFmtId="167" fontId="125" fillId="30" borderId="0" xfId="3" applyNumberFormat="1" applyFont="1" applyFill="1" applyBorder="1" applyAlignment="1" applyProtection="1">
      <alignment horizontal="right" vertical="center" readingOrder="2"/>
    </xf>
    <xf numFmtId="164" fontId="134" fillId="30" borderId="0" xfId="3" applyNumberFormat="1" applyFont="1" applyFill="1" applyBorder="1" applyAlignment="1" applyProtection="1">
      <alignment vertical="center" shrinkToFit="1" readingOrder="2"/>
    </xf>
    <xf numFmtId="164" fontId="134" fillId="30" borderId="0" xfId="3" applyNumberFormat="1" applyFont="1" applyFill="1" applyBorder="1" applyAlignment="1" applyProtection="1">
      <alignment horizontal="right" vertical="center" readingOrder="2"/>
    </xf>
    <xf numFmtId="0" fontId="135" fillId="30" borderId="0" xfId="3" applyFont="1" applyFill="1" applyBorder="1" applyAlignment="1" applyProtection="1">
      <alignment horizontal="right" vertical="center" readingOrder="2"/>
    </xf>
    <xf numFmtId="166" fontId="136" fillId="30" borderId="0" xfId="3" applyNumberFormat="1" applyFont="1" applyFill="1" applyBorder="1" applyAlignment="1" applyProtection="1">
      <alignment horizontal="center" vertical="center" readingOrder="1"/>
    </xf>
    <xf numFmtId="166" fontId="136" fillId="30" borderId="0" xfId="3" applyNumberFormat="1" applyFont="1" applyFill="1" applyBorder="1" applyAlignment="1" applyProtection="1">
      <alignment vertical="center" readingOrder="1"/>
    </xf>
    <xf numFmtId="0" fontId="125" fillId="30" borderId="0" xfId="3" applyFont="1" applyFill="1" applyBorder="1" applyAlignment="1" applyProtection="1">
      <alignment vertical="center" readingOrder="2"/>
    </xf>
    <xf numFmtId="0" fontId="119" fillId="30" borderId="0" xfId="0" applyFont="1" applyFill="1" applyBorder="1" applyProtection="1"/>
    <xf numFmtId="0" fontId="119" fillId="30" borderId="0" xfId="0" applyFont="1" applyFill="1" applyBorder="1" applyAlignment="1" applyProtection="1">
      <alignment readingOrder="2"/>
    </xf>
    <xf numFmtId="164" fontId="137" fillId="30" borderId="0" xfId="3" applyNumberFormat="1" applyFont="1" applyFill="1" applyBorder="1" applyAlignment="1" applyProtection="1">
      <alignment horizontal="center" vertical="center" shrinkToFit="1" readingOrder="2"/>
    </xf>
    <xf numFmtId="0" fontId="138" fillId="30" borderId="0" xfId="3" applyFont="1" applyFill="1" applyBorder="1" applyAlignment="1" applyProtection="1">
      <alignment vertical="center" readingOrder="2"/>
    </xf>
    <xf numFmtId="0" fontId="132" fillId="30" borderId="0" xfId="0" applyFont="1" applyFill="1" applyBorder="1" applyAlignment="1" applyProtection="1">
      <alignment horizontal="right" readingOrder="2"/>
    </xf>
    <xf numFmtId="0" fontId="120" fillId="30" borderId="0" xfId="0" applyFont="1" applyFill="1" applyBorder="1" applyAlignment="1" applyProtection="1">
      <alignment readingOrder="2"/>
    </xf>
    <xf numFmtId="166" fontId="139" fillId="30" borderId="0" xfId="3" applyNumberFormat="1" applyFont="1" applyFill="1" applyBorder="1" applyAlignment="1" applyProtection="1">
      <alignment vertical="center" shrinkToFit="1" readingOrder="1"/>
    </xf>
    <xf numFmtId="166" fontId="140" fillId="30" borderId="0" xfId="3" applyNumberFormat="1" applyFont="1" applyFill="1" applyBorder="1" applyAlignment="1" applyProtection="1">
      <alignment vertical="center" readingOrder="1"/>
    </xf>
    <xf numFmtId="0" fontId="66" fillId="0" borderId="0" xfId="0" applyFont="1" applyAlignment="1" applyProtection="1">
      <alignment horizontal="right" readingOrder="2"/>
    </xf>
    <xf numFmtId="164" fontId="80" fillId="0" borderId="0" xfId="3" applyNumberFormat="1" applyFont="1" applyFill="1" applyBorder="1" applyAlignment="1" applyProtection="1">
      <alignment horizontal="right" vertical="center" shrinkToFit="1" readingOrder="1"/>
    </xf>
    <xf numFmtId="0" fontId="80" fillId="0" borderId="0" xfId="3" applyFont="1" applyFill="1" applyBorder="1" applyAlignment="1" applyProtection="1">
      <alignment horizontal="right" vertical="center" readingOrder="2"/>
    </xf>
    <xf numFmtId="2" fontId="77" fillId="10" borderId="37" xfId="3" applyNumberFormat="1" applyFont="1" applyFill="1" applyBorder="1" applyAlignment="1" applyProtection="1">
      <alignment vertical="center" readingOrder="2"/>
    </xf>
    <xf numFmtId="2" fontId="77" fillId="10" borderId="30" xfId="3" applyNumberFormat="1" applyFont="1" applyFill="1" applyBorder="1" applyAlignment="1" applyProtection="1">
      <alignment vertical="center" readingOrder="2"/>
    </xf>
    <xf numFmtId="0" fontId="66" fillId="14" borderId="203" xfId="0" applyFont="1"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49" fontId="66" fillId="0" borderId="0" xfId="0" applyNumberFormat="1" applyFont="1" applyAlignment="1" applyProtection="1">
      <alignment horizontal="left"/>
    </xf>
    <xf numFmtId="49" fontId="66" fillId="30" borderId="0" xfId="0" applyNumberFormat="1" applyFont="1" applyFill="1" applyAlignment="1" applyProtection="1"/>
    <xf numFmtId="0" fontId="115" fillId="0" borderId="0" xfId="0" applyFont="1" applyBorder="1" applyAlignment="1" applyProtection="1">
      <alignment vertical="center" wrapText="1" readingOrder="2"/>
    </xf>
    <xf numFmtId="49" fontId="66" fillId="30" borderId="0" xfId="0" applyNumberFormat="1" applyFont="1" applyFill="1" applyBorder="1" applyAlignment="1" applyProtection="1">
      <alignment readingOrder="2"/>
    </xf>
    <xf numFmtId="0" fontId="115" fillId="30" borderId="0" xfId="0" applyFont="1" applyFill="1" applyBorder="1" applyAlignment="1" applyProtection="1">
      <alignment vertical="center" wrapText="1" readingOrder="2"/>
    </xf>
    <xf numFmtId="0" fontId="0" fillId="30" borderId="0" xfId="0" applyFill="1" applyBorder="1" applyAlignment="1" applyProtection="1">
      <alignment readingOrder="2"/>
    </xf>
    <xf numFmtId="0" fontId="5" fillId="0" borderId="0" xfId="0" applyFont="1" applyAlignment="1" applyProtection="1">
      <alignment readingOrder="2"/>
    </xf>
    <xf numFmtId="0" fontId="5" fillId="30" borderId="0" xfId="0" applyFont="1" applyFill="1" applyBorder="1" applyAlignment="1" applyProtection="1">
      <alignment readingOrder="2"/>
    </xf>
    <xf numFmtId="0" fontId="5" fillId="30" borderId="0" xfId="0" applyFont="1" applyFill="1" applyAlignment="1" applyProtection="1">
      <alignment readingOrder="2"/>
    </xf>
    <xf numFmtId="0" fontId="5" fillId="0" borderId="0" xfId="0" applyFont="1" applyFill="1" applyAlignment="1" applyProtection="1">
      <alignment readingOrder="2"/>
    </xf>
    <xf numFmtId="0" fontId="105" fillId="13" borderId="0" xfId="0" applyFont="1" applyFill="1" applyAlignment="1" applyProtection="1">
      <alignment readingOrder="2"/>
    </xf>
    <xf numFmtId="0" fontId="104" fillId="30" borderId="1" xfId="0" applyFont="1" applyFill="1" applyBorder="1" applyAlignment="1">
      <alignment horizontal="center" vertical="center" wrapText="1" readingOrder="1"/>
    </xf>
    <xf numFmtId="2" fontId="104" fillId="30" borderId="1" xfId="0" applyNumberFormat="1" applyFont="1" applyFill="1" applyBorder="1" applyAlignment="1">
      <alignment horizontal="center" vertical="center" wrapText="1" readingOrder="1"/>
    </xf>
    <xf numFmtId="44" fontId="140" fillId="30" borderId="1" xfId="1" applyFont="1" applyFill="1" applyBorder="1" applyAlignment="1">
      <alignment horizontal="center" vertical="center" wrapText="1" readingOrder="1"/>
    </xf>
    <xf numFmtId="0" fontId="104" fillId="3" borderId="15" xfId="0" applyFont="1" applyFill="1" applyBorder="1" applyAlignment="1" applyProtection="1">
      <alignment vertical="center" wrapText="1" readingOrder="2"/>
    </xf>
    <xf numFmtId="0" fontId="50" fillId="0" borderId="222" xfId="2" applyFont="1" applyFill="1" applyBorder="1" applyAlignment="1" applyProtection="1">
      <alignment horizontal="center" vertical="top" wrapText="1"/>
    </xf>
    <xf numFmtId="0" fontId="50" fillId="0" borderId="223" xfId="2" applyFont="1" applyFill="1" applyBorder="1" applyAlignment="1" applyProtection="1">
      <alignment horizontal="center" vertical="top" wrapText="1"/>
    </xf>
    <xf numFmtId="0" fontId="50" fillId="0" borderId="224" xfId="2" applyFont="1" applyFill="1" applyBorder="1" applyAlignment="1" applyProtection="1">
      <alignment horizontal="center" vertical="top" wrapText="1"/>
    </xf>
    <xf numFmtId="164" fontId="66" fillId="14" borderId="16" xfId="3" applyNumberFormat="1" applyFont="1" applyFill="1" applyBorder="1" applyAlignment="1" applyProtection="1">
      <alignment horizontal="center" vertical="center" wrapText="1" shrinkToFit="1" readingOrder="1"/>
    </xf>
    <xf numFmtId="0" fontId="49" fillId="0" borderId="0" xfId="3" applyFont="1" applyFill="1" applyBorder="1" applyAlignment="1" applyProtection="1">
      <alignment horizontal="center" vertical="center" readingOrder="2"/>
    </xf>
    <xf numFmtId="166" fontId="46" fillId="0" borderId="0" xfId="3" applyNumberFormat="1" applyFont="1" applyFill="1" applyBorder="1" applyAlignment="1" applyProtection="1">
      <alignment horizontal="center" shrinkToFit="1"/>
    </xf>
    <xf numFmtId="164" fontId="66" fillId="14" borderId="14" xfId="3" applyNumberFormat="1" applyFont="1" applyFill="1" applyBorder="1" applyAlignment="1" applyProtection="1">
      <alignment horizontal="center" vertical="center" shrinkToFit="1" readingOrder="1"/>
    </xf>
    <xf numFmtId="164" fontId="66" fillId="14" borderId="16" xfId="3" applyNumberFormat="1" applyFont="1" applyFill="1" applyBorder="1" applyAlignment="1" applyProtection="1">
      <alignment horizontal="center" vertical="center" shrinkToFit="1" readingOrder="1"/>
    </xf>
    <xf numFmtId="166" fontId="22" fillId="0" borderId="0" xfId="0" applyNumberFormat="1" applyFont="1" applyFill="1" applyBorder="1" applyAlignment="1" applyProtection="1">
      <alignment vertical="center" shrinkToFit="1" readingOrder="1"/>
    </xf>
    <xf numFmtId="166" fontId="93" fillId="0" borderId="0" xfId="3" applyNumberFormat="1" applyFont="1" applyFill="1" applyBorder="1" applyAlignment="1" applyProtection="1">
      <alignment horizontal="right" vertical="center" shrinkToFit="1" readingOrder="1"/>
    </xf>
    <xf numFmtId="0" fontId="49" fillId="0" borderId="224" xfId="2" applyFont="1" applyFill="1" applyBorder="1" applyAlignment="1" applyProtection="1">
      <alignment horizontal="center" vertical="center"/>
    </xf>
    <xf numFmtId="164" fontId="22" fillId="0" borderId="225" xfId="3" applyNumberFormat="1" applyFont="1" applyFill="1" applyBorder="1" applyAlignment="1" applyProtection="1">
      <alignment shrinkToFit="1"/>
    </xf>
    <xf numFmtId="164" fontId="22" fillId="0" borderId="226" xfId="3" applyNumberFormat="1" applyFont="1" applyFill="1" applyBorder="1" applyAlignment="1" applyProtection="1">
      <alignment shrinkToFit="1"/>
    </xf>
    <xf numFmtId="0" fontId="101" fillId="3" borderId="50" xfId="3" applyFont="1" applyFill="1" applyBorder="1" applyAlignment="1" applyProtection="1">
      <alignment horizontal="right" vertical="center" readingOrder="1"/>
    </xf>
    <xf numFmtId="0" fontId="101" fillId="3" borderId="25" xfId="3" applyFont="1" applyFill="1" applyBorder="1" applyAlignment="1" applyProtection="1">
      <alignment horizontal="right" vertical="center" readingOrder="1"/>
    </xf>
    <xf numFmtId="0" fontId="101" fillId="3" borderId="51" xfId="3" applyFont="1" applyFill="1" applyBorder="1" applyAlignment="1" applyProtection="1">
      <alignment horizontal="right" vertical="center" readingOrder="1"/>
    </xf>
    <xf numFmtId="0" fontId="107" fillId="3" borderId="16" xfId="3" applyFont="1" applyFill="1" applyBorder="1" applyAlignment="1" applyProtection="1">
      <alignment vertical="center" readingOrder="2"/>
    </xf>
    <xf numFmtId="0" fontId="107" fillId="3" borderId="15" xfId="3" applyFont="1" applyFill="1" applyBorder="1" applyAlignment="1" applyProtection="1">
      <alignment vertical="center" readingOrder="2"/>
    </xf>
    <xf numFmtId="0" fontId="107" fillId="3" borderId="52" xfId="3" applyFont="1" applyFill="1" applyBorder="1" applyAlignment="1" applyProtection="1">
      <alignment vertical="center" readingOrder="2"/>
    </xf>
    <xf numFmtId="0" fontId="34" fillId="0" borderId="0" xfId="3" applyFont="1" applyBorder="1" applyAlignment="1" applyProtection="1">
      <alignment wrapText="1" shrinkToFit="1"/>
      <protection locked="0"/>
    </xf>
    <xf numFmtId="0" fontId="0" fillId="0" borderId="0" xfId="0" applyFill="1" applyBorder="1" applyAlignment="1" applyProtection="1">
      <alignment readingOrder="1"/>
    </xf>
    <xf numFmtId="0" fontId="34" fillId="0" borderId="0" xfId="3" applyFont="1" applyFill="1" applyBorder="1" applyAlignment="1" applyProtection="1">
      <alignment wrapText="1" shrinkToFit="1"/>
      <protection locked="0"/>
    </xf>
    <xf numFmtId="164" fontId="22" fillId="0" borderId="0" xfId="3" applyNumberFormat="1" applyFont="1" applyFill="1" applyBorder="1" applyAlignment="1" applyProtection="1">
      <alignment vertical="center" shrinkToFit="1" readingOrder="1"/>
    </xf>
    <xf numFmtId="164" fontId="66" fillId="14" borderId="16" xfId="3" applyNumberFormat="1" applyFont="1" applyFill="1" applyBorder="1" applyAlignment="1" applyProtection="1">
      <alignment horizontal="center" vertical="center" shrinkToFit="1" readingOrder="1"/>
      <protection locked="0"/>
    </xf>
    <xf numFmtId="0" fontId="31" fillId="0" borderId="0" xfId="3" applyFont="1" applyFill="1" applyBorder="1" applyAlignment="1" applyProtection="1">
      <alignment horizontal="center" vertical="center" readingOrder="1"/>
    </xf>
    <xf numFmtId="164" fontId="101" fillId="3" borderId="0" xfId="3" applyNumberFormat="1" applyFont="1" applyFill="1" applyBorder="1" applyAlignment="1" applyProtection="1">
      <alignment horizontal="right" vertical="center" shrinkToFit="1" readingOrder="1"/>
    </xf>
    <xf numFmtId="0" fontId="24" fillId="0" borderId="0" xfId="0" applyFont="1" applyBorder="1" applyAlignment="1">
      <alignment shrinkToFit="1"/>
    </xf>
    <xf numFmtId="0" fontId="47" fillId="3" borderId="1" xfId="3" applyFont="1" applyFill="1" applyBorder="1" applyAlignment="1" applyProtection="1">
      <alignment horizontal="center" vertical="center" readingOrder="1"/>
    </xf>
    <xf numFmtId="0" fontId="47" fillId="3" borderId="1" xfId="3" applyFont="1" applyFill="1" applyBorder="1" applyAlignment="1" applyProtection="1">
      <alignment horizontal="right" vertical="center" readingOrder="1"/>
    </xf>
    <xf numFmtId="0" fontId="47" fillId="3" borderId="14" xfId="3" applyFont="1" applyFill="1" applyBorder="1" applyAlignment="1" applyProtection="1">
      <alignment vertical="center" readingOrder="1"/>
    </xf>
    <xf numFmtId="0" fontId="47" fillId="3" borderId="16" xfId="3" applyFont="1" applyFill="1" applyBorder="1" applyAlignment="1" applyProtection="1">
      <alignment vertical="center" readingOrder="1"/>
    </xf>
    <xf numFmtId="0" fontId="47" fillId="3" borderId="15" xfId="3" applyFont="1" applyFill="1" applyBorder="1" applyAlignment="1" applyProtection="1">
      <alignment vertical="center" readingOrder="1"/>
    </xf>
    <xf numFmtId="0" fontId="46" fillId="0" borderId="16" xfId="3" applyFont="1" applyFill="1" applyBorder="1" applyAlignment="1" applyProtection="1">
      <alignment readingOrder="1"/>
    </xf>
    <xf numFmtId="164" fontId="101" fillId="0" borderId="0" xfId="3" applyNumberFormat="1" applyFont="1" applyFill="1" applyBorder="1" applyAlignment="1" applyProtection="1">
      <alignment horizontal="right" vertical="center" shrinkToFit="1" readingOrder="1"/>
    </xf>
    <xf numFmtId="164" fontId="104" fillId="0" borderId="0" xfId="3" applyNumberFormat="1" applyFont="1" applyFill="1" applyBorder="1" applyAlignment="1" applyProtection="1">
      <alignment horizontal="right" vertical="center" shrinkToFit="1" readingOrder="1"/>
    </xf>
    <xf numFmtId="0" fontId="102" fillId="0" borderId="0" xfId="3" applyFont="1" applyFill="1" applyBorder="1" applyAlignment="1" applyProtection="1">
      <alignment horizontal="center" readingOrder="1"/>
    </xf>
    <xf numFmtId="0" fontId="102" fillId="0" borderId="0" xfId="3" applyFont="1" applyFill="1" applyBorder="1" applyAlignment="1" applyProtection="1">
      <alignment horizontal="right" vertical="center" readingOrder="1"/>
    </xf>
    <xf numFmtId="0" fontId="107" fillId="0" borderId="0" xfId="3" applyFont="1" applyFill="1" applyBorder="1" applyAlignment="1" applyProtection="1">
      <alignment horizontal="center" vertical="center" readingOrder="2"/>
    </xf>
    <xf numFmtId="0" fontId="0" fillId="0" borderId="16" xfId="0" applyBorder="1" applyAlignment="1" applyProtection="1">
      <alignment readingOrder="2"/>
    </xf>
    <xf numFmtId="164" fontId="46" fillId="3" borderId="14" xfId="3" applyNumberFormat="1" applyFont="1" applyFill="1" applyBorder="1" applyAlignment="1" applyProtection="1">
      <alignment vertical="center" shrinkToFit="1" readingOrder="1"/>
    </xf>
    <xf numFmtId="164" fontId="46" fillId="3" borderId="16" xfId="3" applyNumberFormat="1" applyFont="1" applyFill="1" applyBorder="1" applyAlignment="1" applyProtection="1">
      <alignment vertical="center" shrinkToFit="1" readingOrder="1"/>
    </xf>
    <xf numFmtId="164" fontId="46" fillId="3" borderId="15" xfId="3" applyNumberFormat="1" applyFont="1" applyFill="1" applyBorder="1" applyAlignment="1" applyProtection="1">
      <alignment vertical="center" shrinkToFit="1" readingOrder="1"/>
    </xf>
    <xf numFmtId="0" fontId="47" fillId="3" borderId="50" xfId="3" applyFont="1" applyFill="1" applyBorder="1" applyAlignment="1" applyProtection="1">
      <alignment vertical="center" readingOrder="1"/>
    </xf>
    <xf numFmtId="0" fontId="47" fillId="3" borderId="25" xfId="3" applyFont="1" applyFill="1" applyBorder="1" applyAlignment="1" applyProtection="1">
      <alignment vertical="center" readingOrder="1"/>
    </xf>
    <xf numFmtId="0" fontId="47" fillId="3" borderId="29" xfId="3" applyFont="1" applyFill="1" applyBorder="1" applyAlignment="1" applyProtection="1">
      <alignment vertical="center" readingOrder="1"/>
    </xf>
    <xf numFmtId="164" fontId="46" fillId="3" borderId="28" xfId="3" applyNumberFormat="1" applyFont="1" applyFill="1" applyBorder="1" applyAlignment="1" applyProtection="1">
      <alignment vertical="center" shrinkToFit="1" readingOrder="1"/>
    </xf>
    <xf numFmtId="164" fontId="46" fillId="3" borderId="17" xfId="3" applyNumberFormat="1" applyFont="1" applyFill="1" applyBorder="1" applyAlignment="1" applyProtection="1">
      <alignment vertical="center" shrinkToFit="1" readingOrder="1"/>
    </xf>
    <xf numFmtId="164" fontId="46" fillId="3" borderId="30" xfId="3" applyNumberFormat="1" applyFont="1" applyFill="1" applyBorder="1" applyAlignment="1" applyProtection="1">
      <alignment vertical="center" shrinkToFit="1" readingOrder="1"/>
    </xf>
    <xf numFmtId="1" fontId="22" fillId="30" borderId="1" xfId="1" applyNumberFormat="1" applyFont="1" applyFill="1" applyBorder="1" applyAlignment="1" applyProtection="1">
      <alignment vertical="center" wrapText="1" readingOrder="1"/>
      <protection locked="0"/>
    </xf>
    <xf numFmtId="9" fontId="22" fillId="30" borderId="1" xfId="4" applyFont="1" applyFill="1" applyBorder="1" applyAlignment="1" applyProtection="1">
      <alignment vertical="center" wrapText="1" readingOrder="1"/>
      <protection locked="0"/>
    </xf>
    <xf numFmtId="0" fontId="47" fillId="3" borderId="14" xfId="3" applyFont="1" applyFill="1" applyBorder="1" applyAlignment="1" applyProtection="1">
      <alignment horizontal="center" readingOrder="1"/>
    </xf>
    <xf numFmtId="0" fontId="47" fillId="3" borderId="15" xfId="3" applyFont="1" applyFill="1" applyBorder="1" applyAlignment="1" applyProtection="1">
      <alignment horizontal="center" readingOrder="1"/>
    </xf>
    <xf numFmtId="0" fontId="47" fillId="3" borderId="16" xfId="3" applyFont="1" applyFill="1" applyBorder="1" applyAlignment="1" applyProtection="1">
      <alignment horizontal="center" readingOrder="1"/>
    </xf>
    <xf numFmtId="0" fontId="47" fillId="3" borderId="14" xfId="3" applyFont="1" applyFill="1" applyBorder="1" applyAlignment="1" applyProtection="1">
      <alignment horizontal="center" vertical="center" readingOrder="1"/>
    </xf>
    <xf numFmtId="0" fontId="47" fillId="3" borderId="16" xfId="3" applyFont="1" applyFill="1" applyBorder="1" applyAlignment="1" applyProtection="1">
      <alignment horizontal="center" vertical="center" readingOrder="1"/>
    </xf>
    <xf numFmtId="0" fontId="47" fillId="3" borderId="15" xfId="3" applyFont="1" applyFill="1" applyBorder="1" applyAlignment="1" applyProtection="1">
      <alignment horizontal="center" vertical="center" readingOrder="1"/>
    </xf>
    <xf numFmtId="164" fontId="46" fillId="3" borderId="14" xfId="3" applyNumberFormat="1" applyFont="1" applyFill="1" applyBorder="1" applyAlignment="1" applyProtection="1">
      <alignment horizontal="center" vertical="center" shrinkToFit="1" readingOrder="1"/>
    </xf>
    <xf numFmtId="164" fontId="46" fillId="3" borderId="16" xfId="3" applyNumberFormat="1" applyFont="1" applyFill="1" applyBorder="1" applyAlignment="1" applyProtection="1">
      <alignment horizontal="center" vertical="center" shrinkToFit="1" readingOrder="1"/>
    </xf>
    <xf numFmtId="0" fontId="0" fillId="0" borderId="14" xfId="0" applyBorder="1" applyAlignment="1" applyProtection="1">
      <alignment horizontal="center" readingOrder="2"/>
    </xf>
    <xf numFmtId="0" fontId="0" fillId="0" borderId="16" xfId="0" applyBorder="1" applyAlignment="1" applyProtection="1">
      <alignment horizontal="center" readingOrder="2"/>
    </xf>
    <xf numFmtId="0" fontId="0" fillId="0" borderId="15" xfId="0" applyBorder="1" applyAlignment="1" applyProtection="1">
      <alignment horizontal="center" readingOrder="2"/>
    </xf>
    <xf numFmtId="0" fontId="46" fillId="0" borderId="14" xfId="3" applyFont="1" applyFill="1" applyBorder="1" applyAlignment="1" applyProtection="1">
      <alignment horizontal="center" readingOrder="1"/>
    </xf>
    <xf numFmtId="0" fontId="46" fillId="0" borderId="16" xfId="3" applyFont="1" applyFill="1" applyBorder="1" applyAlignment="1" applyProtection="1">
      <alignment horizontal="center" readingOrder="1"/>
    </xf>
    <xf numFmtId="0" fontId="46" fillId="0" borderId="15" xfId="3" applyFont="1" applyFill="1" applyBorder="1" applyAlignment="1" applyProtection="1">
      <alignment horizontal="center" readingOrder="1"/>
    </xf>
    <xf numFmtId="164" fontId="71" fillId="0" borderId="50" xfId="3" applyNumberFormat="1" applyFont="1" applyFill="1" applyBorder="1" applyAlignment="1" applyProtection="1">
      <alignment horizontal="center" vertical="center" shrinkToFit="1" readingOrder="1"/>
    </xf>
    <xf numFmtId="164" fontId="71" fillId="0" borderId="25" xfId="3" applyNumberFormat="1" applyFont="1" applyFill="1" applyBorder="1" applyAlignment="1" applyProtection="1">
      <alignment horizontal="center" vertical="center" shrinkToFit="1" readingOrder="1"/>
    </xf>
    <xf numFmtId="0" fontId="108" fillId="3" borderId="165" xfId="3" applyFont="1" applyFill="1" applyBorder="1" applyAlignment="1" applyProtection="1">
      <alignment horizontal="center" vertical="center" readingOrder="2"/>
    </xf>
    <xf numFmtId="0" fontId="108" fillId="3" borderId="166" xfId="3" applyFont="1" applyFill="1" applyBorder="1" applyAlignment="1" applyProtection="1">
      <alignment horizontal="center" vertical="center" readingOrder="2"/>
    </xf>
    <xf numFmtId="0" fontId="108" fillId="3" borderId="167" xfId="3" applyFont="1" applyFill="1" applyBorder="1" applyAlignment="1" applyProtection="1">
      <alignment horizontal="center" vertical="center" readingOrder="2"/>
    </xf>
    <xf numFmtId="9" fontId="135" fillId="30" borderId="14" xfId="4" applyFont="1" applyFill="1" applyBorder="1" applyAlignment="1">
      <alignment horizontal="center" vertical="center" wrapText="1" readingOrder="1"/>
    </xf>
    <xf numFmtId="9" fontId="135" fillId="30" borderId="15" xfId="4" applyFont="1" applyFill="1" applyBorder="1" applyAlignment="1">
      <alignment horizontal="center" vertical="center" wrapText="1" readingOrder="1"/>
    </xf>
    <xf numFmtId="4" fontId="51" fillId="30" borderId="14" xfId="1" applyNumberFormat="1" applyFont="1" applyFill="1" applyBorder="1" applyAlignment="1" applyProtection="1">
      <alignment horizontal="right" vertical="center" wrapText="1" readingOrder="1"/>
    </xf>
    <xf numFmtId="4" fontId="51" fillId="30" borderId="15" xfId="1" applyNumberFormat="1" applyFont="1" applyFill="1" applyBorder="1" applyAlignment="1" applyProtection="1">
      <alignment horizontal="right" vertical="center" wrapText="1" readingOrder="1"/>
    </xf>
    <xf numFmtId="0" fontId="101" fillId="3" borderId="52" xfId="3" applyFont="1" applyFill="1" applyBorder="1" applyAlignment="1" applyProtection="1">
      <alignment horizontal="center" vertical="center" readingOrder="2"/>
    </xf>
    <xf numFmtId="0" fontId="101" fillId="3" borderId="16" xfId="3" applyFont="1" applyFill="1" applyBorder="1" applyAlignment="1" applyProtection="1">
      <alignment horizontal="center" vertical="center" readingOrder="2"/>
    </xf>
    <xf numFmtId="0" fontId="101" fillId="3" borderId="168" xfId="3" applyFont="1" applyFill="1" applyBorder="1" applyAlignment="1" applyProtection="1">
      <alignment horizontal="center" vertical="center" readingOrder="2"/>
    </xf>
    <xf numFmtId="0" fontId="101" fillId="3" borderId="169" xfId="3" applyFont="1" applyFill="1" applyBorder="1" applyAlignment="1" applyProtection="1">
      <alignment horizontal="center" vertical="center" readingOrder="1"/>
    </xf>
    <xf numFmtId="0" fontId="101" fillId="3" borderId="25" xfId="3" applyFont="1" applyFill="1" applyBorder="1" applyAlignment="1" applyProtection="1">
      <alignment horizontal="center" vertical="center" readingOrder="1"/>
    </xf>
    <xf numFmtId="0" fontId="101" fillId="3" borderId="29" xfId="3" applyFont="1" applyFill="1" applyBorder="1" applyAlignment="1" applyProtection="1">
      <alignment horizontal="center" vertical="center" readingOrder="1"/>
    </xf>
    <xf numFmtId="0" fontId="102" fillId="3" borderId="52" xfId="3" applyFont="1" applyFill="1" applyBorder="1" applyAlignment="1" applyProtection="1">
      <alignment horizontal="center" vertical="center" readingOrder="1"/>
    </xf>
    <xf numFmtId="0" fontId="102" fillId="3" borderId="16" xfId="3" applyFont="1" applyFill="1" applyBorder="1" applyAlignment="1" applyProtection="1">
      <alignment horizontal="center" vertical="center" readingOrder="1"/>
    </xf>
    <xf numFmtId="0" fontId="102" fillId="3" borderId="15" xfId="3" applyFont="1" applyFill="1" applyBorder="1" applyAlignment="1" applyProtection="1">
      <alignment horizontal="center" vertical="center" readingOrder="1"/>
    </xf>
    <xf numFmtId="0" fontId="50" fillId="3" borderId="14" xfId="3" applyFont="1" applyFill="1" applyBorder="1" applyAlignment="1" applyProtection="1">
      <alignment horizontal="center" vertical="center" readingOrder="2"/>
    </xf>
    <xf numFmtId="0" fontId="107" fillId="3" borderId="16" xfId="3" applyFont="1" applyFill="1" applyBorder="1" applyAlignment="1" applyProtection="1">
      <alignment horizontal="center" vertical="center" readingOrder="2"/>
    </xf>
    <xf numFmtId="0" fontId="107" fillId="3" borderId="168" xfId="3" applyFont="1" applyFill="1" applyBorder="1" applyAlignment="1" applyProtection="1">
      <alignment horizontal="center" vertical="center" readingOrder="2"/>
    </xf>
    <xf numFmtId="0" fontId="107" fillId="3" borderId="14" xfId="3" applyFont="1" applyFill="1" applyBorder="1" applyAlignment="1" applyProtection="1">
      <alignment horizontal="center" vertical="center" readingOrder="2"/>
    </xf>
    <xf numFmtId="0" fontId="101" fillId="3" borderId="118" xfId="3" applyFont="1" applyFill="1" applyBorder="1" applyAlignment="1" applyProtection="1">
      <alignment horizontal="center" vertical="center" wrapText="1" readingOrder="2"/>
    </xf>
    <xf numFmtId="0" fontId="101" fillId="3" borderId="105" xfId="3" applyFont="1" applyFill="1" applyBorder="1" applyAlignment="1" applyProtection="1">
      <alignment horizontal="center" vertical="center" readingOrder="2"/>
    </xf>
    <xf numFmtId="0" fontId="101" fillId="3" borderId="119" xfId="3" applyFont="1" applyFill="1" applyBorder="1" applyAlignment="1" applyProtection="1">
      <alignment horizontal="center" vertical="center" readingOrder="2"/>
    </xf>
    <xf numFmtId="0" fontId="101" fillId="3" borderId="22" xfId="3" applyFont="1" applyFill="1" applyBorder="1" applyAlignment="1" applyProtection="1">
      <alignment horizontal="center" vertical="center" readingOrder="2"/>
    </xf>
    <xf numFmtId="0" fontId="101" fillId="3" borderId="0" xfId="3" applyFont="1" applyFill="1" applyBorder="1" applyAlignment="1" applyProtection="1">
      <alignment horizontal="center" vertical="center" readingOrder="2"/>
    </xf>
    <xf numFmtId="0" fontId="101" fillId="3" borderId="11" xfId="3" applyFont="1" applyFill="1" applyBorder="1" applyAlignment="1" applyProtection="1">
      <alignment horizontal="center" vertical="center" readingOrder="2"/>
    </xf>
    <xf numFmtId="0" fontId="101" fillId="3" borderId="28" xfId="3" applyFont="1" applyFill="1" applyBorder="1" applyAlignment="1" applyProtection="1">
      <alignment horizontal="center" vertical="center" readingOrder="2"/>
    </xf>
    <xf numFmtId="0" fontId="101" fillId="3" borderId="17" xfId="3" applyFont="1" applyFill="1" applyBorder="1" applyAlignment="1" applyProtection="1">
      <alignment horizontal="center" vertical="center" readingOrder="2"/>
    </xf>
    <xf numFmtId="0" fontId="101" fillId="3" borderId="120" xfId="3" applyFont="1" applyFill="1" applyBorder="1" applyAlignment="1" applyProtection="1">
      <alignment horizontal="center" vertical="center" readingOrder="2"/>
    </xf>
    <xf numFmtId="10" fontId="101" fillId="4" borderId="17" xfId="3" applyNumberFormat="1" applyFont="1" applyFill="1" applyBorder="1" applyAlignment="1" applyProtection="1">
      <alignment vertical="center" readingOrder="2"/>
      <protection locked="0"/>
    </xf>
    <xf numFmtId="0" fontId="101" fillId="10" borderId="104" xfId="3" applyFont="1" applyFill="1" applyBorder="1" applyAlignment="1" applyProtection="1">
      <alignment horizontal="center" vertical="center" readingOrder="2"/>
    </xf>
    <xf numFmtId="0" fontId="101" fillId="10" borderId="105" xfId="3" applyFont="1" applyFill="1" applyBorder="1" applyAlignment="1" applyProtection="1">
      <alignment horizontal="center" vertical="center" readingOrder="2"/>
    </xf>
    <xf numFmtId="0" fontId="101" fillId="10" borderId="106" xfId="3" applyFont="1" applyFill="1" applyBorder="1" applyAlignment="1" applyProtection="1">
      <alignment horizontal="center" vertical="center" readingOrder="2"/>
    </xf>
    <xf numFmtId="0" fontId="47" fillId="3" borderId="1" xfId="3" applyFont="1" applyFill="1" applyBorder="1" applyAlignment="1" applyProtection="1">
      <alignment horizontal="center" vertical="center" readingOrder="1"/>
    </xf>
    <xf numFmtId="173" fontId="105" fillId="4" borderId="1" xfId="3" applyNumberFormat="1" applyFont="1" applyFill="1" applyBorder="1" applyAlignment="1" applyProtection="1">
      <alignment horizontal="right" vertical="center" shrinkToFit="1" readingOrder="1"/>
      <protection locked="0"/>
    </xf>
    <xf numFmtId="166" fontId="103" fillId="3" borderId="14" xfId="0" applyNumberFormat="1" applyFont="1" applyFill="1" applyBorder="1" applyAlignment="1" applyProtection="1">
      <alignment horizontal="center" vertical="center" wrapText="1" shrinkToFit="1" readingOrder="1"/>
    </xf>
    <xf numFmtId="166" fontId="103" fillId="3" borderId="16" xfId="0" applyNumberFormat="1" applyFont="1" applyFill="1" applyBorder="1" applyAlignment="1" applyProtection="1">
      <alignment horizontal="center" vertical="center" wrapText="1" shrinkToFit="1" readingOrder="1"/>
    </xf>
    <xf numFmtId="166" fontId="103" fillId="3" borderId="15" xfId="0" applyNumberFormat="1" applyFont="1" applyFill="1" applyBorder="1" applyAlignment="1" applyProtection="1">
      <alignment horizontal="center" vertical="center" wrapText="1" shrinkToFit="1" readingOrder="1"/>
    </xf>
    <xf numFmtId="0" fontId="104" fillId="30" borderId="14" xfId="0" applyFont="1" applyFill="1" applyBorder="1" applyAlignment="1">
      <alignment horizontal="center" vertical="center" wrapText="1" readingOrder="2"/>
    </xf>
    <xf numFmtId="0" fontId="104" fillId="30" borderId="16" xfId="0" applyFont="1" applyFill="1" applyBorder="1" applyAlignment="1">
      <alignment horizontal="center" vertical="center" wrapText="1" readingOrder="2"/>
    </xf>
    <xf numFmtId="0" fontId="104" fillId="30" borderId="15" xfId="0" applyFont="1" applyFill="1" applyBorder="1" applyAlignment="1">
      <alignment horizontal="center" vertical="center" wrapText="1" readingOrder="2"/>
    </xf>
    <xf numFmtId="0" fontId="104" fillId="3" borderId="50" xfId="0" applyFont="1" applyFill="1" applyBorder="1" applyAlignment="1" applyProtection="1">
      <alignment horizontal="center" vertical="center" wrapText="1" readingOrder="2"/>
    </xf>
    <xf numFmtId="0" fontId="104" fillId="3" borderId="29" xfId="0" applyFont="1" applyFill="1" applyBorder="1" applyAlignment="1" applyProtection="1">
      <alignment horizontal="center" vertical="center" wrapText="1" readingOrder="2"/>
    </xf>
    <xf numFmtId="0" fontId="49" fillId="14" borderId="50" xfId="3" applyFont="1" applyFill="1" applyBorder="1" applyAlignment="1" applyProtection="1">
      <alignment horizontal="center" vertical="top" wrapText="1" shrinkToFit="1" readingOrder="2"/>
    </xf>
    <xf numFmtId="0" fontId="49" fillId="14" borderId="25" xfId="3" applyFont="1" applyFill="1" applyBorder="1" applyAlignment="1" applyProtection="1">
      <alignment horizontal="center" vertical="top" wrapText="1" shrinkToFit="1" readingOrder="2"/>
    </xf>
    <xf numFmtId="0" fontId="49" fillId="14" borderId="29" xfId="3" applyFont="1" applyFill="1" applyBorder="1" applyAlignment="1" applyProtection="1">
      <alignment horizontal="center" vertical="top" wrapText="1" shrinkToFit="1" readingOrder="2"/>
    </xf>
    <xf numFmtId="0" fontId="49" fillId="14" borderId="28" xfId="3" applyFont="1" applyFill="1" applyBorder="1" applyAlignment="1" applyProtection="1">
      <alignment horizontal="center" vertical="top" wrapText="1" shrinkToFit="1" readingOrder="2"/>
    </xf>
    <xf numFmtId="0" fontId="49" fillId="14" borderId="17" xfId="3" applyFont="1" applyFill="1" applyBorder="1" applyAlignment="1" applyProtection="1">
      <alignment horizontal="center" vertical="top" wrapText="1" shrinkToFit="1" readingOrder="2"/>
    </xf>
    <xf numFmtId="0" fontId="49" fillId="14" borderId="30" xfId="3" applyFont="1" applyFill="1" applyBorder="1" applyAlignment="1" applyProtection="1">
      <alignment horizontal="center" vertical="top" wrapText="1" shrinkToFit="1" readingOrder="2"/>
    </xf>
    <xf numFmtId="164" fontId="66" fillId="14" borderId="14" xfId="3" applyNumberFormat="1" applyFont="1" applyFill="1" applyBorder="1" applyAlignment="1" applyProtection="1">
      <alignment horizontal="center" vertical="center" shrinkToFit="1" readingOrder="1"/>
    </xf>
    <xf numFmtId="164" fontId="66" fillId="14" borderId="16" xfId="3" applyNumberFormat="1" applyFont="1" applyFill="1" applyBorder="1" applyAlignment="1" applyProtection="1">
      <alignment horizontal="center" vertical="center" shrinkToFit="1" readingOrder="1"/>
    </xf>
    <xf numFmtId="164" fontId="66" fillId="14" borderId="15" xfId="3" applyNumberFormat="1" applyFont="1" applyFill="1" applyBorder="1" applyAlignment="1" applyProtection="1">
      <alignment horizontal="center" vertical="center" shrinkToFit="1" readingOrder="1"/>
    </xf>
    <xf numFmtId="0" fontId="107" fillId="14" borderId="1" xfId="3" applyFont="1" applyFill="1" applyBorder="1" applyAlignment="1" applyProtection="1">
      <alignment horizontal="center" vertical="top" shrinkToFit="1" readingOrder="2"/>
    </xf>
    <xf numFmtId="0" fontId="13" fillId="3" borderId="29" xfId="0" applyFont="1" applyFill="1" applyBorder="1" applyAlignment="1" applyProtection="1">
      <alignment horizontal="center" vertical="center" wrapText="1" readingOrder="2"/>
    </xf>
    <xf numFmtId="0" fontId="104" fillId="3" borderId="10" xfId="0" applyFont="1" applyFill="1" applyBorder="1" applyAlignment="1" applyProtection="1">
      <alignment horizontal="center" vertical="center" wrapText="1" readingOrder="2"/>
    </xf>
    <xf numFmtId="0" fontId="104" fillId="3" borderId="30" xfId="0" applyFont="1" applyFill="1" applyBorder="1" applyAlignment="1" applyProtection="1">
      <alignment horizontal="center" vertical="center" wrapText="1" readingOrder="2"/>
    </xf>
    <xf numFmtId="166" fontId="103" fillId="3" borderId="1" xfId="0" applyNumberFormat="1" applyFont="1" applyFill="1" applyBorder="1" applyAlignment="1" applyProtection="1">
      <alignment horizontal="center" vertical="center" wrapText="1" shrinkToFit="1" readingOrder="1"/>
    </xf>
    <xf numFmtId="0" fontId="104" fillId="3" borderId="1" xfId="3" applyFont="1" applyFill="1" applyBorder="1" applyAlignment="1" applyProtection="1">
      <alignment horizontal="center" vertical="center" wrapText="1" readingOrder="2"/>
    </xf>
    <xf numFmtId="10" fontId="105" fillId="4" borderId="1" xfId="3" applyNumberFormat="1" applyFont="1" applyFill="1" applyBorder="1" applyAlignment="1" applyProtection="1">
      <alignment horizontal="center" vertical="center" shrinkToFit="1" readingOrder="1"/>
      <protection locked="0"/>
    </xf>
    <xf numFmtId="0" fontId="49" fillId="14" borderId="1" xfId="0" applyFont="1" applyFill="1" applyBorder="1" applyAlignment="1" applyProtection="1">
      <alignment horizontal="center" vertical="center" wrapText="1"/>
    </xf>
    <xf numFmtId="0" fontId="104" fillId="3" borderId="1" xfId="3" applyFont="1" applyFill="1" applyBorder="1" applyAlignment="1" applyProtection="1">
      <alignment horizontal="center" vertical="center" shrinkToFit="1" readingOrder="2"/>
    </xf>
    <xf numFmtId="0" fontId="107" fillId="14" borderId="1" xfId="3" applyFont="1" applyFill="1" applyBorder="1" applyAlignment="1" applyProtection="1">
      <alignment horizontal="center" vertical="top" wrapText="1" shrinkToFit="1" readingOrder="2"/>
    </xf>
    <xf numFmtId="0" fontId="104" fillId="3" borderId="1" xfId="1" applyNumberFormat="1" applyFont="1" applyFill="1" applyBorder="1" applyAlignment="1" applyProtection="1">
      <alignment horizontal="center" vertical="center" wrapText="1" readingOrder="2"/>
    </xf>
    <xf numFmtId="4" fontId="22" fillId="3" borderId="50" xfId="0" applyNumberFormat="1" applyFont="1" applyFill="1" applyBorder="1" applyAlignment="1" applyProtection="1">
      <alignment horizontal="right" vertical="center" wrapText="1" readingOrder="2"/>
    </xf>
    <xf numFmtId="4" fontId="22" fillId="3" borderId="29" xfId="0" applyNumberFormat="1" applyFont="1" applyFill="1" applyBorder="1" applyAlignment="1" applyProtection="1">
      <alignment horizontal="right" vertical="center" wrapText="1" readingOrder="2"/>
    </xf>
    <xf numFmtId="0" fontId="46" fillId="3" borderId="14" xfId="3" applyFont="1" applyFill="1" applyBorder="1" applyAlignment="1" applyProtection="1">
      <alignment horizontal="center" vertical="center" wrapText="1" readingOrder="2"/>
    </xf>
    <xf numFmtId="0" fontId="46" fillId="3" borderId="16" xfId="3" applyFont="1" applyFill="1" applyBorder="1" applyAlignment="1" applyProtection="1">
      <alignment horizontal="center" vertical="center" wrapText="1" readingOrder="2"/>
    </xf>
    <xf numFmtId="0" fontId="46" fillId="3" borderId="15" xfId="3" applyFont="1" applyFill="1" applyBorder="1" applyAlignment="1" applyProtection="1">
      <alignment horizontal="center" vertical="center" wrapText="1" readingOrder="2"/>
    </xf>
    <xf numFmtId="0" fontId="0" fillId="0" borderId="25" xfId="0" applyFill="1" applyBorder="1" applyAlignment="1" applyProtection="1">
      <alignment horizontal="center" readingOrder="1"/>
    </xf>
    <xf numFmtId="166" fontId="93" fillId="19" borderId="14" xfId="3" applyNumberFormat="1" applyFont="1" applyFill="1" applyBorder="1" applyAlignment="1" applyProtection="1">
      <alignment horizontal="center" vertical="center" wrapText="1" shrinkToFit="1" readingOrder="1"/>
    </xf>
    <xf numFmtId="166" fontId="93" fillId="19" borderId="16" xfId="3" applyNumberFormat="1" applyFont="1" applyFill="1" applyBorder="1" applyAlignment="1" applyProtection="1">
      <alignment horizontal="center" vertical="center" wrapText="1" shrinkToFit="1" readingOrder="1"/>
    </xf>
    <xf numFmtId="166" fontId="93" fillId="19" borderId="15" xfId="3" applyNumberFormat="1" applyFont="1" applyFill="1" applyBorder="1" applyAlignment="1" applyProtection="1">
      <alignment horizontal="center" vertical="center" wrapText="1" shrinkToFit="1" readingOrder="1"/>
    </xf>
    <xf numFmtId="0" fontId="101" fillId="3" borderId="14" xfId="3" applyFont="1" applyFill="1" applyBorder="1" applyAlignment="1" applyProtection="1">
      <alignment horizontal="center" vertical="center" readingOrder="2"/>
    </xf>
    <xf numFmtId="0" fontId="101" fillId="3" borderId="15" xfId="3" applyFont="1" applyFill="1" applyBorder="1" applyAlignment="1" applyProtection="1">
      <alignment horizontal="center" vertical="center" readingOrder="2"/>
    </xf>
    <xf numFmtId="0" fontId="49" fillId="30" borderId="14" xfId="0" applyFont="1" applyFill="1" applyBorder="1" applyAlignment="1">
      <alignment horizontal="center" vertical="center" wrapText="1" readingOrder="2"/>
    </xf>
    <xf numFmtId="0" fontId="119" fillId="0" borderId="0" xfId="0" applyFont="1" applyBorder="1" applyAlignment="1" applyProtection="1">
      <alignment horizontal="center" readingOrder="2"/>
    </xf>
    <xf numFmtId="0" fontId="90" fillId="0" borderId="0" xfId="0" applyFont="1" applyFill="1" applyAlignment="1" applyProtection="1">
      <alignment horizontal="center" vertical="center" readingOrder="2"/>
    </xf>
    <xf numFmtId="0" fontId="24" fillId="0" borderId="0" xfId="0" applyFont="1" applyFill="1" applyBorder="1" applyAlignment="1" applyProtection="1">
      <alignment horizontal="center" vertical="center" wrapText="1"/>
    </xf>
    <xf numFmtId="0" fontId="115" fillId="0" borderId="0" xfId="0" applyFont="1" applyBorder="1" applyAlignment="1" applyProtection="1">
      <alignment horizontal="center" readingOrder="2"/>
    </xf>
    <xf numFmtId="14" fontId="0" fillId="0" borderId="164" xfId="0" applyNumberFormat="1" applyBorder="1" applyAlignment="1" applyProtection="1">
      <alignment horizontal="center" readingOrder="2"/>
    </xf>
    <xf numFmtId="0" fontId="0" fillId="0" borderId="164" xfId="0" applyBorder="1" applyAlignment="1" applyProtection="1">
      <alignment horizontal="center" readingOrder="2"/>
    </xf>
    <xf numFmtId="0" fontId="66" fillId="22" borderId="231" xfId="0" applyFont="1" applyFill="1" applyBorder="1" applyAlignment="1" applyProtection="1">
      <alignment horizontal="center" readingOrder="2"/>
      <protection locked="0"/>
    </xf>
    <xf numFmtId="3" fontId="11" fillId="0" borderId="527" xfId="0" applyNumberFormat="1" applyFont="1" applyFill="1" applyBorder="1" applyAlignment="1" applyProtection="1">
      <alignment horizontal="center" vertical="center" readingOrder="2"/>
    </xf>
    <xf numFmtId="3" fontId="11" fillId="0" borderId="528" xfId="0" applyNumberFormat="1" applyFont="1" applyFill="1" applyBorder="1" applyAlignment="1" applyProtection="1">
      <alignment horizontal="center" vertical="center" readingOrder="2"/>
    </xf>
    <xf numFmtId="3" fontId="11" fillId="0" borderId="529" xfId="0" applyNumberFormat="1" applyFont="1" applyFill="1" applyBorder="1" applyAlignment="1" applyProtection="1">
      <alignment horizontal="center" vertical="center" readingOrder="2"/>
    </xf>
    <xf numFmtId="3" fontId="11" fillId="0" borderId="537" xfId="0" applyNumberFormat="1" applyFont="1" applyFill="1" applyBorder="1" applyAlignment="1" applyProtection="1">
      <alignment horizontal="center" vertical="center" readingOrder="2"/>
    </xf>
    <xf numFmtId="3" fontId="11" fillId="0" borderId="279" xfId="0" applyNumberFormat="1" applyFont="1" applyFill="1" applyBorder="1" applyAlignment="1" applyProtection="1">
      <alignment horizontal="center" vertical="center" readingOrder="2"/>
    </xf>
    <xf numFmtId="3" fontId="11" fillId="0" borderId="538" xfId="0" applyNumberFormat="1" applyFont="1" applyFill="1" applyBorder="1" applyAlignment="1" applyProtection="1">
      <alignment horizontal="center" vertical="center" readingOrder="2"/>
    </xf>
    <xf numFmtId="174" fontId="51" fillId="0" borderId="524" xfId="0" applyNumberFormat="1" applyFont="1" applyFill="1" applyBorder="1" applyAlignment="1" applyProtection="1">
      <alignment horizontal="center" vertical="center" shrinkToFit="1" readingOrder="2"/>
    </xf>
    <xf numFmtId="174" fontId="51" fillId="0" borderId="533" xfId="0" applyNumberFormat="1" applyFont="1" applyFill="1" applyBorder="1" applyAlignment="1" applyProtection="1">
      <alignment horizontal="center" vertical="center" shrinkToFit="1" readingOrder="2"/>
    </xf>
    <xf numFmtId="174" fontId="51" fillId="0" borderId="539" xfId="0" applyNumberFormat="1" applyFont="1" applyFill="1" applyBorder="1" applyAlignment="1" applyProtection="1">
      <alignment horizontal="center" vertical="center" shrinkToFit="1" readingOrder="2"/>
    </xf>
    <xf numFmtId="174" fontId="51" fillId="0" borderId="540" xfId="0" applyNumberFormat="1" applyFont="1" applyFill="1" applyBorder="1" applyAlignment="1" applyProtection="1">
      <alignment horizontal="center" vertical="center" shrinkToFit="1" readingOrder="2"/>
    </xf>
    <xf numFmtId="3" fontId="51" fillId="0" borderId="524" xfId="0" applyNumberFormat="1" applyFont="1" applyFill="1" applyBorder="1" applyAlignment="1" applyProtection="1">
      <alignment horizontal="center" vertical="center" shrinkToFit="1" readingOrder="2"/>
    </xf>
    <xf numFmtId="0" fontId="51" fillId="0" borderId="527" xfId="0" applyNumberFormat="1" applyFont="1" applyFill="1" applyBorder="1" applyAlignment="1" applyProtection="1">
      <alignment horizontal="center" vertical="center" shrinkToFit="1" readingOrder="2"/>
    </xf>
    <xf numFmtId="0" fontId="51" fillId="0" borderId="528" xfId="0" applyNumberFormat="1" applyFont="1" applyFill="1" applyBorder="1" applyAlignment="1" applyProtection="1">
      <alignment horizontal="center" vertical="center" shrinkToFit="1" readingOrder="2"/>
    </xf>
    <xf numFmtId="0" fontId="51" fillId="0" borderId="529" xfId="0" applyNumberFormat="1" applyFont="1" applyFill="1" applyBorder="1" applyAlignment="1" applyProtection="1">
      <alignment horizontal="center" vertical="center" shrinkToFit="1" readingOrder="2"/>
    </xf>
    <xf numFmtId="0" fontId="51" fillId="0" borderId="530" xfId="0" applyNumberFormat="1" applyFont="1" applyFill="1" applyBorder="1" applyAlignment="1" applyProtection="1">
      <alignment horizontal="center" vertical="center" shrinkToFit="1" readingOrder="2"/>
    </xf>
    <xf numFmtId="0" fontId="51" fillId="0" borderId="531" xfId="0" applyNumberFormat="1" applyFont="1" applyFill="1" applyBorder="1" applyAlignment="1" applyProtection="1">
      <alignment horizontal="center" vertical="center" shrinkToFit="1" readingOrder="2"/>
    </xf>
    <xf numFmtId="0" fontId="51" fillId="0" borderId="532" xfId="0" applyNumberFormat="1" applyFont="1" applyFill="1" applyBorder="1" applyAlignment="1" applyProtection="1">
      <alignment horizontal="center" vertical="center" shrinkToFit="1" readingOrder="2"/>
    </xf>
    <xf numFmtId="3" fontId="11" fillId="0" borderId="530" xfId="0" applyNumberFormat="1" applyFont="1" applyFill="1" applyBorder="1" applyAlignment="1" applyProtection="1">
      <alignment horizontal="center" vertical="center" readingOrder="2"/>
    </xf>
    <xf numFmtId="3" fontId="11" fillId="0" borderId="531" xfId="0" applyNumberFormat="1" applyFont="1" applyFill="1" applyBorder="1" applyAlignment="1" applyProtection="1">
      <alignment horizontal="center" vertical="center" readingOrder="2"/>
    </xf>
    <xf numFmtId="3" fontId="11" fillId="0" borderId="532" xfId="0" applyNumberFormat="1" applyFont="1" applyFill="1" applyBorder="1" applyAlignment="1" applyProtection="1">
      <alignment horizontal="center" vertical="center" readingOrder="2"/>
    </xf>
    <xf numFmtId="0" fontId="51" fillId="0" borderId="516" xfId="0" applyFont="1" applyFill="1" applyBorder="1" applyAlignment="1" applyProtection="1">
      <alignment horizontal="right" vertical="center" wrapText="1" readingOrder="2"/>
    </xf>
    <xf numFmtId="0" fontId="51" fillId="0" borderId="159" xfId="0" applyFont="1" applyFill="1" applyBorder="1" applyAlignment="1" applyProtection="1">
      <alignment horizontal="right" vertical="center" wrapText="1" readingOrder="2"/>
    </xf>
    <xf numFmtId="0" fontId="51" fillId="0" borderId="517" xfId="0" applyFont="1" applyFill="1" applyBorder="1" applyAlignment="1" applyProtection="1">
      <alignment horizontal="right" vertical="center" wrapText="1" readingOrder="2"/>
    </xf>
    <xf numFmtId="0" fontId="51" fillId="0" borderId="224" xfId="0" applyFont="1" applyFill="1" applyBorder="1" applyAlignment="1" applyProtection="1">
      <alignment horizontal="right" vertical="center" wrapText="1" readingOrder="2"/>
    </xf>
    <xf numFmtId="0" fontId="51" fillId="0" borderId="279" xfId="0" applyFont="1" applyFill="1" applyBorder="1" applyAlignment="1" applyProtection="1">
      <alignment horizontal="right" vertical="center" wrapText="1" readingOrder="2"/>
    </xf>
    <xf numFmtId="0" fontId="51" fillId="0" borderId="280" xfId="0" applyFont="1" applyFill="1" applyBorder="1" applyAlignment="1" applyProtection="1">
      <alignment horizontal="right" vertical="center" wrapText="1" readingOrder="2"/>
    </xf>
    <xf numFmtId="0" fontId="51" fillId="0" borderId="523" xfId="0" applyFont="1" applyFill="1" applyBorder="1" applyAlignment="1" applyProtection="1">
      <alignment horizontal="center" vertical="center" shrinkToFit="1" readingOrder="2"/>
    </xf>
    <xf numFmtId="0" fontId="51" fillId="0" borderId="524" xfId="0" applyFont="1" applyFill="1" applyBorder="1" applyAlignment="1" applyProtection="1">
      <alignment horizontal="center" vertical="center" shrinkToFit="1" readingOrder="2"/>
    </xf>
    <xf numFmtId="0" fontId="51" fillId="0" borderId="541" xfId="0" applyFont="1" applyFill="1" applyBorder="1" applyAlignment="1" applyProtection="1">
      <alignment horizontal="center" vertical="center" shrinkToFit="1" readingOrder="2"/>
    </xf>
    <xf numFmtId="0" fontId="51" fillId="0" borderId="539" xfId="0" applyFont="1" applyFill="1" applyBorder="1" applyAlignment="1" applyProtection="1">
      <alignment horizontal="center" vertical="center" shrinkToFit="1" readingOrder="2"/>
    </xf>
    <xf numFmtId="3" fontId="51" fillId="0" borderId="539" xfId="0" applyNumberFormat="1" applyFont="1" applyFill="1" applyBorder="1" applyAlignment="1" applyProtection="1">
      <alignment horizontal="center" vertical="center" shrinkToFit="1" readingOrder="2"/>
    </xf>
    <xf numFmtId="0" fontId="51" fillId="0" borderId="537" xfId="0" applyNumberFormat="1" applyFont="1" applyFill="1" applyBorder="1" applyAlignment="1" applyProtection="1">
      <alignment horizontal="center" vertical="center" shrinkToFit="1" readingOrder="2"/>
    </xf>
    <xf numFmtId="0" fontId="51" fillId="0" borderId="279" xfId="0" applyNumberFormat="1" applyFont="1" applyFill="1" applyBorder="1" applyAlignment="1" applyProtection="1">
      <alignment horizontal="center" vertical="center" shrinkToFit="1" readingOrder="2"/>
    </xf>
    <xf numFmtId="0" fontId="51" fillId="0" borderId="538" xfId="0" applyNumberFormat="1" applyFont="1" applyFill="1" applyBorder="1" applyAlignment="1" applyProtection="1">
      <alignment horizontal="center" vertical="center" shrinkToFit="1" readingOrder="2"/>
    </xf>
    <xf numFmtId="0" fontId="43" fillId="0" borderId="286" xfId="0" applyFont="1" applyFill="1" applyBorder="1" applyAlignment="1" applyProtection="1">
      <alignment horizontal="center" vertical="center" wrapText="1" readingOrder="2"/>
    </xf>
    <xf numFmtId="0" fontId="42" fillId="0" borderId="158" xfId="0" applyFont="1" applyFill="1" applyBorder="1" applyAlignment="1" applyProtection="1">
      <alignment horizontal="center" vertical="top" readingOrder="2"/>
    </xf>
    <xf numFmtId="0" fontId="42" fillId="0" borderId="159" xfId="0" applyFont="1" applyFill="1" applyBorder="1" applyAlignment="1" applyProtection="1">
      <alignment horizontal="center" vertical="top" readingOrder="2"/>
    </xf>
    <xf numFmtId="0" fontId="42" fillId="0" borderId="160" xfId="0" applyFont="1" applyFill="1" applyBorder="1" applyAlignment="1" applyProtection="1">
      <alignment horizontal="center" vertical="top" readingOrder="2"/>
    </xf>
    <xf numFmtId="0" fontId="42" fillId="0" borderId="31" xfId="0" applyFont="1" applyFill="1" applyBorder="1" applyAlignment="1" applyProtection="1">
      <alignment horizontal="center" vertical="top" readingOrder="2"/>
    </xf>
    <xf numFmtId="0" fontId="42" fillId="0" borderId="0" xfId="0" applyFont="1" applyFill="1" applyBorder="1" applyAlignment="1" applyProtection="1">
      <alignment horizontal="center" vertical="top" readingOrder="2"/>
    </xf>
    <xf numFmtId="0" fontId="42" fillId="0" borderId="32" xfId="0" applyFont="1" applyFill="1" applyBorder="1" applyAlignment="1" applyProtection="1">
      <alignment horizontal="center" vertical="top" readingOrder="2"/>
    </xf>
    <xf numFmtId="0" fontId="42" fillId="0" borderId="33" xfId="0" applyFont="1" applyFill="1" applyBorder="1" applyAlignment="1" applyProtection="1">
      <alignment horizontal="center" vertical="top" readingOrder="2"/>
    </xf>
    <xf numFmtId="0" fontId="42" fillId="0" borderId="34" xfId="0" applyFont="1" applyFill="1" applyBorder="1" applyAlignment="1" applyProtection="1">
      <alignment horizontal="center" vertical="top" readingOrder="2"/>
    </xf>
    <xf numFmtId="0" fontId="42" fillId="0" borderId="35" xfId="0" applyFont="1" applyFill="1" applyBorder="1" applyAlignment="1" applyProtection="1">
      <alignment horizontal="center" vertical="top" readingOrder="2"/>
    </xf>
    <xf numFmtId="0" fontId="51" fillId="0" borderId="518" xfId="0" applyFont="1" applyFill="1" applyBorder="1" applyAlignment="1" applyProtection="1">
      <alignment horizontal="right" vertical="center" wrapText="1" readingOrder="2"/>
    </xf>
    <xf numFmtId="0" fontId="51" fillId="0" borderId="34" xfId="0" applyFont="1" applyFill="1" applyBorder="1" applyAlignment="1" applyProtection="1">
      <alignment horizontal="right" vertical="center" wrapText="1" readingOrder="2"/>
    </xf>
    <xf numFmtId="0" fontId="51" fillId="0" borderId="519" xfId="0" applyFont="1" applyFill="1" applyBorder="1" applyAlignment="1" applyProtection="1">
      <alignment horizontal="right" vertical="center" wrapText="1" readingOrder="2"/>
    </xf>
    <xf numFmtId="0" fontId="112" fillId="16" borderId="0" xfId="0" applyFont="1" applyFill="1" applyAlignment="1" applyProtection="1">
      <alignment horizontal="center" vertical="center" readingOrder="2"/>
    </xf>
    <xf numFmtId="0" fontId="66" fillId="14" borderId="203" xfId="0" applyFont="1" applyFill="1" applyBorder="1" applyAlignment="1" applyProtection="1">
      <alignment horizontal="right" readingOrder="2"/>
    </xf>
    <xf numFmtId="0" fontId="66" fillId="14" borderId="172" xfId="0" applyFont="1" applyFill="1" applyBorder="1" applyAlignment="1" applyProtection="1">
      <alignment horizontal="right" readingOrder="2"/>
    </xf>
    <xf numFmtId="0" fontId="66" fillId="14" borderId="173" xfId="0" applyFont="1" applyFill="1" applyBorder="1" applyAlignment="1" applyProtection="1">
      <alignment horizontal="right" readingOrder="2"/>
    </xf>
    <xf numFmtId="0" fontId="66" fillId="13" borderId="0" xfId="0" applyFont="1" applyFill="1" applyAlignment="1" applyProtection="1">
      <alignment horizontal="right" readingOrder="2"/>
    </xf>
    <xf numFmtId="1" fontId="46" fillId="4" borderId="231" xfId="0" applyNumberFormat="1" applyFont="1" applyFill="1" applyBorder="1" applyAlignment="1" applyProtection="1">
      <alignment horizontal="center" vertical="center" shrinkToFit="1" readingOrder="2"/>
      <protection locked="0"/>
    </xf>
    <xf numFmtId="0" fontId="119" fillId="30" borderId="0" xfId="0" applyFont="1" applyFill="1" applyBorder="1" applyAlignment="1" applyProtection="1">
      <alignment horizontal="center" readingOrder="2"/>
    </xf>
    <xf numFmtId="0" fontId="22" fillId="0" borderId="0" xfId="3" applyFont="1" applyFill="1" applyBorder="1" applyAlignment="1" applyProtection="1">
      <alignment vertical="center" shrinkToFit="1" readingOrder="2"/>
    </xf>
    <xf numFmtId="0" fontId="22" fillId="0" borderId="276" xfId="3" applyFont="1" applyFill="1" applyBorder="1" applyAlignment="1" applyProtection="1">
      <alignment vertical="center" shrinkToFit="1" readingOrder="2"/>
    </xf>
    <xf numFmtId="169" fontId="48" fillId="0" borderId="148" xfId="2" applyNumberFormat="1" applyFont="1" applyFill="1" applyBorder="1" applyAlignment="1" applyProtection="1">
      <alignment horizontal="center" vertical="center" shrinkToFit="1"/>
    </xf>
    <xf numFmtId="169" fontId="48" fillId="0" borderId="4" xfId="2" applyNumberFormat="1" applyFont="1" applyFill="1" applyBorder="1" applyAlignment="1" applyProtection="1">
      <alignment horizontal="center" vertical="center" shrinkToFit="1"/>
    </xf>
    <xf numFmtId="169" fontId="48" fillId="0" borderId="467" xfId="2" applyNumberFormat="1" applyFont="1" applyFill="1" applyBorder="1" applyAlignment="1" applyProtection="1">
      <alignment horizontal="center" vertical="center" shrinkToFit="1"/>
    </xf>
    <xf numFmtId="0" fontId="49" fillId="0" borderId="525" xfId="3" applyFont="1" applyFill="1" applyBorder="1" applyAlignment="1" applyProtection="1">
      <alignment horizontal="center" readingOrder="2"/>
    </xf>
    <xf numFmtId="0" fontId="49" fillId="0" borderId="288" xfId="3" applyFont="1" applyFill="1" applyBorder="1" applyAlignment="1" applyProtection="1">
      <alignment horizontal="center" readingOrder="2"/>
    </xf>
    <xf numFmtId="0" fontId="49" fillId="0" borderId="526" xfId="3" applyFont="1" applyFill="1" applyBorder="1" applyAlignment="1" applyProtection="1">
      <alignment horizontal="center" readingOrder="2"/>
    </xf>
    <xf numFmtId="0" fontId="54" fillId="0" borderId="161" xfId="3" applyFont="1" applyFill="1" applyBorder="1" applyAlignment="1" applyProtection="1">
      <alignment horizontal="center" vertical="center" readingOrder="2"/>
    </xf>
    <xf numFmtId="0" fontId="54" fillId="0" borderId="162" xfId="3" applyFont="1" applyFill="1" applyBorder="1" applyAlignment="1" applyProtection="1">
      <alignment horizontal="center" vertical="center" readingOrder="2"/>
    </xf>
    <xf numFmtId="0" fontId="54" fillId="0" borderId="163" xfId="3" applyFont="1" applyFill="1" applyBorder="1" applyAlignment="1" applyProtection="1">
      <alignment horizontal="center" vertical="center" readingOrder="2"/>
    </xf>
    <xf numFmtId="0" fontId="51" fillId="0" borderId="327" xfId="0" applyFont="1" applyFill="1" applyBorder="1" applyAlignment="1" applyProtection="1">
      <alignment horizontal="right" vertical="center" wrapText="1" readingOrder="2"/>
    </xf>
    <xf numFmtId="0" fontId="51" fillId="0" borderId="328" xfId="0" applyFont="1" applyFill="1" applyBorder="1" applyAlignment="1" applyProtection="1">
      <alignment horizontal="right" vertical="center" wrapText="1" readingOrder="2"/>
    </xf>
    <xf numFmtId="0" fontId="51" fillId="0" borderId="329" xfId="0" applyFont="1" applyFill="1" applyBorder="1" applyAlignment="1" applyProtection="1">
      <alignment horizontal="right" vertical="center" wrapText="1" readingOrder="2"/>
    </xf>
    <xf numFmtId="8" fontId="13" fillId="0" borderId="513" xfId="2" applyNumberFormat="1" applyFont="1" applyFill="1" applyBorder="1" applyAlignment="1" applyProtection="1">
      <alignment horizontal="center" vertical="center" shrinkToFit="1"/>
    </xf>
    <xf numFmtId="8" fontId="13" fillId="0" borderId="514" xfId="2" applyNumberFormat="1" applyFont="1" applyFill="1" applyBorder="1" applyAlignment="1" applyProtection="1">
      <alignment horizontal="center" vertical="center" shrinkToFit="1"/>
    </xf>
    <xf numFmtId="8" fontId="13" fillId="0" borderId="515" xfId="2" applyNumberFormat="1" applyFont="1" applyFill="1" applyBorder="1" applyAlignment="1" applyProtection="1">
      <alignment horizontal="center" vertical="center" shrinkToFit="1"/>
    </xf>
    <xf numFmtId="3" fontId="51" fillId="0" borderId="522" xfId="0" applyNumberFormat="1" applyFont="1" applyFill="1" applyBorder="1" applyAlignment="1" applyProtection="1">
      <alignment horizontal="center" vertical="center" shrinkToFit="1" readingOrder="2"/>
    </xf>
    <xf numFmtId="0" fontId="51" fillId="0" borderId="534" xfId="0" applyNumberFormat="1" applyFont="1" applyFill="1" applyBorder="1" applyAlignment="1" applyProtection="1">
      <alignment horizontal="center" vertical="center" shrinkToFit="1" readingOrder="2"/>
    </xf>
    <xf numFmtId="0" fontId="51" fillId="0" borderId="328" xfId="0" applyNumberFormat="1" applyFont="1" applyFill="1" applyBorder="1" applyAlignment="1" applyProtection="1">
      <alignment horizontal="center" vertical="center" shrinkToFit="1" readingOrder="2"/>
    </xf>
    <xf numFmtId="0" fontId="51" fillId="0" borderId="535" xfId="0" applyNumberFormat="1" applyFont="1" applyFill="1" applyBorder="1" applyAlignment="1" applyProtection="1">
      <alignment horizontal="center" vertical="center" shrinkToFit="1" readingOrder="2"/>
    </xf>
    <xf numFmtId="3" fontId="11" fillId="0" borderId="534" xfId="0" applyNumberFormat="1" applyFont="1" applyFill="1" applyBorder="1" applyAlignment="1" applyProtection="1">
      <alignment horizontal="center" vertical="center" readingOrder="2"/>
    </xf>
    <xf numFmtId="3" fontId="11" fillId="0" borderId="328" xfId="0" applyNumberFormat="1" applyFont="1" applyFill="1" applyBorder="1" applyAlignment="1" applyProtection="1">
      <alignment horizontal="center" vertical="center" readingOrder="2"/>
    </xf>
    <xf numFmtId="3" fontId="11" fillId="0" borderId="535" xfId="0" applyNumberFormat="1" applyFont="1" applyFill="1" applyBorder="1" applyAlignment="1" applyProtection="1">
      <alignment horizontal="center" vertical="center" readingOrder="2"/>
    </xf>
    <xf numFmtId="174" fontId="51" fillId="0" borderId="522" xfId="0" applyNumberFormat="1" applyFont="1" applyFill="1" applyBorder="1" applyAlignment="1" applyProtection="1">
      <alignment horizontal="center" vertical="center" shrinkToFit="1" readingOrder="2"/>
    </xf>
    <xf numFmtId="174" fontId="51" fillId="0" borderId="536" xfId="0" applyNumberFormat="1" applyFont="1" applyFill="1" applyBorder="1" applyAlignment="1" applyProtection="1">
      <alignment horizontal="center" vertical="center" shrinkToFit="1" readingOrder="2"/>
    </xf>
    <xf numFmtId="0" fontId="50" fillId="0" borderId="23" xfId="2" applyFont="1" applyFill="1" applyBorder="1" applyAlignment="1" applyProtection="1">
      <alignment horizontal="center" vertical="center"/>
    </xf>
    <xf numFmtId="0" fontId="50" fillId="0" borderId="157" xfId="2" applyFont="1" applyFill="1" applyBorder="1" applyAlignment="1" applyProtection="1">
      <alignment horizontal="center" vertical="center"/>
    </xf>
    <xf numFmtId="8" fontId="22" fillId="0" borderId="225" xfId="2" applyNumberFormat="1" applyFont="1" applyFill="1" applyBorder="1" applyAlignment="1" applyProtection="1">
      <alignment vertical="center" shrinkToFit="1"/>
    </xf>
    <xf numFmtId="8" fontId="22" fillId="0" borderId="342" xfId="2" applyNumberFormat="1" applyFont="1" applyFill="1" applyBorder="1" applyAlignment="1" applyProtection="1">
      <alignment vertical="center" shrinkToFit="1"/>
    </xf>
    <xf numFmtId="8" fontId="22" fillId="0" borderId="343" xfId="2" applyNumberFormat="1" applyFont="1" applyFill="1" applyBorder="1" applyAlignment="1" applyProtection="1">
      <alignment vertical="center" shrinkToFit="1"/>
    </xf>
    <xf numFmtId="0" fontId="13" fillId="0" borderId="0" xfId="2" applyFont="1" applyFill="1" applyBorder="1" applyAlignment="1" applyProtection="1">
      <alignment horizontal="right" vertical="center"/>
    </xf>
    <xf numFmtId="0" fontId="13" fillId="0" borderId="153" xfId="2" applyFont="1" applyFill="1" applyBorder="1" applyAlignment="1" applyProtection="1">
      <alignment horizontal="right" vertical="center"/>
    </xf>
    <xf numFmtId="0" fontId="78" fillId="0" borderId="3" xfId="2" applyFont="1" applyFill="1" applyBorder="1" applyAlignment="1" applyProtection="1">
      <alignment horizontal="center" vertical="center" wrapText="1"/>
    </xf>
    <xf numFmtId="0" fontId="78" fillId="0" borderId="509" xfId="2" applyFont="1" applyFill="1" applyBorder="1" applyAlignment="1" applyProtection="1">
      <alignment horizontal="center" vertical="center" wrapText="1"/>
    </xf>
    <xf numFmtId="0" fontId="49" fillId="0" borderId="510" xfId="2" applyFont="1" applyFill="1" applyBorder="1" applyAlignment="1" applyProtection="1">
      <alignment horizontal="center" vertical="center" shrinkToFit="1"/>
      <protection locked="0"/>
    </xf>
    <xf numFmtId="0" fontId="49" fillId="0" borderId="16" xfId="2" applyFont="1" applyFill="1" applyBorder="1" applyAlignment="1" applyProtection="1">
      <alignment horizontal="center" vertical="center" shrinkToFit="1"/>
      <protection locked="0"/>
    </xf>
    <xf numFmtId="0" fontId="49" fillId="0" borderId="79" xfId="2" applyFont="1" applyFill="1" applyBorder="1" applyAlignment="1" applyProtection="1">
      <alignment horizontal="center" vertical="center" shrinkToFit="1"/>
      <protection locked="0"/>
    </xf>
    <xf numFmtId="0" fontId="50" fillId="0" borderId="498" xfId="2" applyFont="1" applyFill="1" applyBorder="1" applyAlignment="1" applyProtection="1">
      <alignment horizontal="center" vertical="top" shrinkToFit="1"/>
    </xf>
    <xf numFmtId="0" fontId="50" fillId="0" borderId="495" xfId="2" applyFont="1" applyFill="1" applyBorder="1" applyAlignment="1" applyProtection="1">
      <alignment horizontal="center" vertical="top" shrinkToFit="1"/>
    </xf>
    <xf numFmtId="0" fontId="50" fillId="0" borderId="511" xfId="2" applyFont="1" applyFill="1" applyBorder="1" applyAlignment="1" applyProtection="1">
      <alignment horizontal="center" vertical="top" shrinkToFit="1"/>
    </xf>
    <xf numFmtId="168" fontId="13" fillId="0" borderId="340" xfId="2" applyNumberFormat="1" applyFont="1" applyFill="1" applyBorder="1" applyAlignment="1" applyProtection="1">
      <alignment vertical="center" shrinkToFit="1"/>
    </xf>
    <xf numFmtId="168" fontId="13" fillId="0" borderId="512" xfId="2" applyNumberFormat="1" applyFont="1" applyFill="1" applyBorder="1" applyAlignment="1" applyProtection="1">
      <alignment vertical="center" shrinkToFit="1"/>
    </xf>
    <xf numFmtId="0" fontId="7" fillId="0" borderId="279" xfId="0" applyFont="1" applyFill="1" applyBorder="1" applyAlignment="1" applyProtection="1">
      <alignment horizontal="center" vertical="center" wrapText="1" readingOrder="2"/>
    </xf>
    <xf numFmtId="0" fontId="7" fillId="0" borderId="280" xfId="0" applyFont="1" applyFill="1" applyBorder="1" applyAlignment="1" applyProtection="1">
      <alignment horizontal="center" vertical="center" wrapText="1" readingOrder="2"/>
    </xf>
    <xf numFmtId="6" fontId="13" fillId="0" borderId="226" xfId="2" applyNumberFormat="1" applyFont="1" applyFill="1" applyBorder="1" applyAlignment="1" applyProtection="1">
      <alignment vertical="center" shrinkToFit="1"/>
    </xf>
    <xf numFmtId="6" fontId="13" fillId="0" borderId="349" xfId="2" applyNumberFormat="1" applyFont="1" applyFill="1" applyBorder="1" applyAlignment="1" applyProtection="1">
      <alignment vertical="center" shrinkToFit="1"/>
    </xf>
    <xf numFmtId="6" fontId="13" fillId="0" borderId="350" xfId="2" applyNumberFormat="1" applyFont="1" applyFill="1" applyBorder="1" applyAlignment="1" applyProtection="1">
      <alignment vertical="center" shrinkToFit="1"/>
    </xf>
    <xf numFmtId="8" fontId="46" fillId="0" borderId="0" xfId="2" applyNumberFormat="1" applyFont="1" applyFill="1" applyBorder="1" applyAlignment="1" applyProtection="1">
      <alignment horizontal="left" vertical="center" shrinkToFit="1"/>
    </xf>
    <xf numFmtId="0" fontId="22" fillId="0" borderId="520" xfId="2" applyFont="1" applyFill="1" applyBorder="1" applyAlignment="1" applyProtection="1">
      <alignment horizontal="right" vertical="center" shrinkToFit="1"/>
    </xf>
    <xf numFmtId="0" fontId="22" fillId="0" borderId="408" xfId="2" applyFont="1" applyFill="1" applyBorder="1" applyAlignment="1" applyProtection="1">
      <alignment horizontal="right" vertical="center" shrinkToFit="1"/>
    </xf>
    <xf numFmtId="0" fontId="51" fillId="0" borderId="521" xfId="0" applyFont="1" applyFill="1" applyBorder="1" applyAlignment="1" applyProtection="1">
      <alignment horizontal="center" vertical="center" shrinkToFit="1" readingOrder="2"/>
    </xf>
    <xf numFmtId="0" fontId="51" fillId="0" borderId="522" xfId="0" applyFont="1" applyFill="1" applyBorder="1" applyAlignment="1" applyProtection="1">
      <alignment horizontal="center" vertical="center" shrinkToFit="1" readingOrder="2"/>
    </xf>
    <xf numFmtId="6" fontId="13" fillId="0" borderId="225" xfId="2" applyNumberFormat="1" applyFont="1" applyFill="1" applyBorder="1" applyAlignment="1" applyProtection="1">
      <alignment vertical="center" shrinkToFit="1"/>
    </xf>
    <xf numFmtId="6" fontId="13" fillId="0" borderId="342" xfId="2" applyNumberFormat="1" applyFont="1" applyFill="1" applyBorder="1" applyAlignment="1" applyProtection="1">
      <alignment vertical="center" shrinkToFit="1"/>
    </xf>
    <xf numFmtId="6" fontId="13" fillId="0" borderId="343" xfId="2" applyNumberFormat="1" applyFont="1" applyFill="1" applyBorder="1" applyAlignment="1" applyProtection="1">
      <alignment vertical="center" shrinkToFit="1"/>
    </xf>
    <xf numFmtId="166" fontId="69" fillId="0" borderId="422" xfId="3" applyNumberFormat="1" applyFont="1" applyFill="1" applyBorder="1" applyAlignment="1" applyProtection="1">
      <alignment horizontal="right" vertical="center" shrinkToFit="1" readingOrder="1"/>
    </xf>
    <xf numFmtId="166" fontId="69" fillId="0" borderId="423" xfId="3" applyNumberFormat="1" applyFont="1" applyFill="1" applyBorder="1" applyAlignment="1" applyProtection="1">
      <alignment horizontal="right" vertical="center" shrinkToFit="1" readingOrder="1"/>
    </xf>
    <xf numFmtId="166" fontId="69" fillId="0" borderId="424" xfId="3" applyNumberFormat="1" applyFont="1" applyFill="1" applyBorder="1" applyAlignment="1" applyProtection="1">
      <alignment horizontal="right" vertical="center" shrinkToFit="1" readingOrder="1"/>
    </xf>
    <xf numFmtId="166" fontId="66" fillId="0" borderId="481" xfId="3" applyNumberFormat="1" applyFont="1" applyFill="1" applyBorder="1" applyAlignment="1" applyProtection="1">
      <alignment vertical="center" shrinkToFit="1" readingOrder="1"/>
    </xf>
    <xf numFmtId="166" fontId="66" fillId="0" borderId="482" xfId="3" applyNumberFormat="1" applyFont="1" applyFill="1" applyBorder="1" applyAlignment="1" applyProtection="1">
      <alignment vertical="center" shrinkToFit="1" readingOrder="1"/>
    </xf>
    <xf numFmtId="166" fontId="66" fillId="0" borderId="483" xfId="3" applyNumberFormat="1" applyFont="1" applyFill="1" applyBorder="1" applyAlignment="1" applyProtection="1">
      <alignment vertical="center" shrinkToFit="1" readingOrder="1"/>
    </xf>
    <xf numFmtId="0" fontId="49" fillId="0" borderId="286" xfId="2" applyFont="1" applyFill="1" applyBorder="1" applyAlignment="1" applyProtection="1">
      <alignment horizontal="center" vertical="center"/>
    </xf>
    <xf numFmtId="14" fontId="46" fillId="0" borderId="25" xfId="3" applyNumberFormat="1" applyFont="1" applyFill="1" applyBorder="1" applyAlignment="1" applyProtection="1">
      <alignment horizontal="center" vertical="center" wrapText="1"/>
    </xf>
    <xf numFmtId="14" fontId="46" fillId="0" borderId="17" xfId="3" applyNumberFormat="1" applyFont="1" applyFill="1" applyBorder="1" applyAlignment="1" applyProtection="1">
      <alignment horizontal="center" vertical="center" wrapText="1"/>
    </xf>
    <xf numFmtId="164" fontId="62" fillId="0" borderId="278" xfId="3" applyNumberFormat="1" applyFont="1" applyFill="1" applyBorder="1" applyAlignment="1" applyProtection="1">
      <alignment horizontal="center" vertical="center" shrinkToFit="1" readingOrder="1"/>
    </xf>
    <xf numFmtId="164" fontId="62" fillId="0" borderId="287" xfId="3" applyNumberFormat="1" applyFont="1" applyFill="1" applyBorder="1" applyAlignment="1" applyProtection="1">
      <alignment horizontal="center" vertical="center" shrinkToFit="1" readingOrder="1"/>
    </xf>
    <xf numFmtId="8" fontId="13" fillId="0" borderId="286" xfId="2" applyNumberFormat="1" applyFont="1" applyFill="1" applyBorder="1" applyAlignment="1" applyProtection="1">
      <alignment shrinkToFit="1"/>
    </xf>
    <xf numFmtId="168" fontId="13" fillId="0" borderId="286" xfId="2" applyNumberFormat="1" applyFont="1" applyFill="1" applyBorder="1" applyAlignment="1" applyProtection="1">
      <alignment vertical="center" shrinkToFit="1"/>
    </xf>
    <xf numFmtId="168" fontId="13" fillId="0" borderId="445" xfId="2" applyNumberFormat="1" applyFont="1" applyFill="1" applyBorder="1" applyAlignment="1" applyProtection="1">
      <alignment vertical="center" shrinkToFit="1"/>
    </xf>
    <xf numFmtId="0" fontId="50" fillId="0" borderId="222" xfId="2" applyFont="1" applyFill="1" applyBorder="1" applyAlignment="1" applyProtection="1">
      <alignment horizontal="center" vertical="top" wrapText="1"/>
    </xf>
    <xf numFmtId="0" fontId="50" fillId="0" borderId="23" xfId="2" applyFont="1" applyFill="1" applyBorder="1" applyAlignment="1" applyProtection="1">
      <alignment horizontal="center" vertical="top" wrapText="1"/>
    </xf>
    <xf numFmtId="0" fontId="50" fillId="0" borderId="157" xfId="2" applyFont="1" applyFill="1" applyBorder="1" applyAlignment="1" applyProtection="1">
      <alignment horizontal="center" vertical="top" wrapText="1"/>
    </xf>
    <xf numFmtId="0" fontId="50" fillId="0" borderId="223" xfId="2" applyFont="1" applyFill="1" applyBorder="1" applyAlignment="1" applyProtection="1">
      <alignment horizontal="center" vertical="top" wrapText="1"/>
    </xf>
    <xf numFmtId="0" fontId="50" fillId="0" borderId="0" xfId="2" applyFont="1" applyFill="1" applyBorder="1" applyAlignment="1" applyProtection="1">
      <alignment horizontal="center" vertical="top" wrapText="1"/>
    </xf>
    <xf numFmtId="0" fontId="50" fillId="0" borderId="153" xfId="2" applyFont="1" applyFill="1" applyBorder="1" applyAlignment="1" applyProtection="1">
      <alignment horizontal="center" vertical="top" wrapText="1"/>
    </xf>
    <xf numFmtId="0" fontId="50" fillId="0" borderId="224" xfId="2" applyFont="1" applyFill="1" applyBorder="1" applyAlignment="1" applyProtection="1">
      <alignment horizontal="center" vertical="top" wrapText="1"/>
    </xf>
    <xf numFmtId="0" fontId="50" fillId="0" borderId="279" xfId="2" applyFont="1" applyFill="1" applyBorder="1" applyAlignment="1" applyProtection="1">
      <alignment horizontal="center" vertical="top" wrapText="1"/>
    </xf>
    <xf numFmtId="0" fontId="50" fillId="0" borderId="507" xfId="2" applyFont="1" applyFill="1" applyBorder="1" applyAlignment="1" applyProtection="1">
      <alignment horizontal="center" vertical="top" wrapText="1"/>
    </xf>
    <xf numFmtId="0" fontId="49" fillId="0" borderId="225" xfId="2" applyFont="1" applyFill="1" applyBorder="1" applyAlignment="1" applyProtection="1">
      <alignment horizontal="center" vertical="center"/>
    </xf>
    <xf numFmtId="0" fontId="49" fillId="0" borderId="342" xfId="2" applyFont="1" applyFill="1" applyBorder="1" applyAlignment="1" applyProtection="1">
      <alignment horizontal="center" vertical="center"/>
    </xf>
    <xf numFmtId="0" fontId="49" fillId="0" borderId="343" xfId="2" applyFont="1" applyFill="1" applyBorder="1" applyAlignment="1" applyProtection="1">
      <alignment horizontal="center" vertical="center"/>
    </xf>
    <xf numFmtId="0" fontId="49" fillId="0" borderId="508" xfId="2" applyFont="1" applyFill="1" applyBorder="1" applyAlignment="1" applyProtection="1">
      <alignment horizontal="center" vertical="center"/>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15" xfId="0" applyFont="1" applyFill="1" applyBorder="1" applyAlignment="1" applyProtection="1">
      <alignment horizontal="right" readingOrder="2"/>
    </xf>
    <xf numFmtId="0" fontId="94" fillId="0" borderId="488" xfId="3" applyFont="1" applyFill="1" applyBorder="1" applyAlignment="1" applyProtection="1">
      <alignment horizontal="center" vertical="center" shrinkToFit="1" readingOrder="2"/>
    </xf>
    <xf numFmtId="0" fontId="94" fillId="0" borderId="489" xfId="3" applyFont="1" applyFill="1" applyBorder="1" applyAlignment="1" applyProtection="1">
      <alignment horizontal="center" vertical="center" shrinkToFit="1" readingOrder="2"/>
    </xf>
    <xf numFmtId="0" fontId="94" fillId="0" borderId="0" xfId="3" applyFont="1" applyFill="1" applyBorder="1" applyAlignment="1" applyProtection="1">
      <alignment horizontal="center" vertical="center" shrinkToFit="1" readingOrder="2"/>
    </xf>
    <xf numFmtId="0" fontId="94" fillId="0" borderId="490" xfId="3" applyFont="1" applyFill="1" applyBorder="1" applyAlignment="1" applyProtection="1">
      <alignment horizontal="center" vertical="center" shrinkToFit="1" readingOrder="2"/>
    </xf>
    <xf numFmtId="0" fontId="94" fillId="0" borderId="190" xfId="3" applyFont="1" applyFill="1" applyBorder="1" applyAlignment="1" applyProtection="1">
      <alignment horizontal="center" vertical="center" shrinkToFit="1" readingOrder="2"/>
    </xf>
    <xf numFmtId="0" fontId="94" fillId="0" borderId="491" xfId="3" applyFont="1" applyFill="1" applyBorder="1" applyAlignment="1" applyProtection="1">
      <alignment horizontal="center" vertical="center" shrinkToFit="1" readingOrder="2"/>
    </xf>
    <xf numFmtId="164" fontId="94" fillId="0" borderId="492" xfId="3" applyNumberFormat="1" applyFont="1" applyFill="1" applyBorder="1" applyAlignment="1" applyProtection="1">
      <alignment horizontal="center" vertical="center" shrinkToFit="1" readingOrder="2"/>
    </xf>
    <xf numFmtId="164" fontId="94" fillId="0" borderId="0" xfId="3" applyNumberFormat="1" applyFont="1" applyFill="1" applyBorder="1" applyAlignment="1" applyProtection="1">
      <alignment horizontal="center" vertical="center" shrinkToFit="1" readingOrder="2"/>
    </xf>
    <xf numFmtId="164" fontId="94" fillId="0" borderId="493" xfId="3" applyNumberFormat="1" applyFont="1" applyFill="1" applyBorder="1" applyAlignment="1" applyProtection="1">
      <alignment horizontal="center" vertical="center" shrinkToFit="1" readingOrder="2"/>
    </xf>
    <xf numFmtId="164" fontId="94" fillId="0" borderId="190" xfId="3" applyNumberFormat="1" applyFont="1" applyFill="1" applyBorder="1" applyAlignment="1" applyProtection="1">
      <alignment horizontal="center" vertical="center" shrinkToFit="1" readingOrder="2"/>
    </xf>
    <xf numFmtId="166" fontId="66" fillId="0" borderId="248" xfId="3" applyNumberFormat="1" applyFont="1" applyFill="1" applyBorder="1" applyAlignment="1" applyProtection="1">
      <alignment vertical="center" shrinkToFit="1" readingOrder="1"/>
    </xf>
    <xf numFmtId="166" fontId="66" fillId="0" borderId="249" xfId="3" applyNumberFormat="1" applyFont="1" applyFill="1" applyBorder="1" applyAlignment="1" applyProtection="1">
      <alignment vertical="center" shrinkToFit="1" readingOrder="1"/>
    </xf>
    <xf numFmtId="166" fontId="66" fillId="0" borderId="250" xfId="3" applyNumberFormat="1" applyFont="1" applyFill="1" applyBorder="1" applyAlignment="1" applyProtection="1">
      <alignment vertical="center" shrinkToFit="1" readingOrder="1"/>
    </xf>
    <xf numFmtId="166" fontId="66" fillId="0" borderId="241" xfId="3" applyNumberFormat="1" applyFont="1" applyFill="1" applyBorder="1" applyAlignment="1" applyProtection="1">
      <alignment vertical="center" shrinkToFit="1" readingOrder="1"/>
    </xf>
    <xf numFmtId="166" fontId="66" fillId="0" borderId="242" xfId="3" applyNumberFormat="1" applyFont="1" applyFill="1" applyBorder="1" applyAlignment="1" applyProtection="1">
      <alignment vertical="center" shrinkToFit="1" readingOrder="1"/>
    </xf>
    <xf numFmtId="0" fontId="50" fillId="0" borderId="222" xfId="3" applyFont="1" applyFill="1" applyBorder="1" applyAlignment="1" applyProtection="1">
      <alignment horizontal="center" vertical="top" wrapText="1"/>
    </xf>
    <xf numFmtId="0" fontId="50" fillId="0" borderId="23" xfId="3" applyFont="1" applyFill="1" applyBorder="1" applyAlignment="1" applyProtection="1">
      <alignment horizontal="center" vertical="top" wrapText="1"/>
    </xf>
    <xf numFmtId="0" fontId="50" fillId="0" borderId="275" xfId="3" applyFont="1" applyFill="1" applyBorder="1" applyAlignment="1" applyProtection="1">
      <alignment horizontal="center" vertical="top" wrapText="1"/>
    </xf>
    <xf numFmtId="0" fontId="50" fillId="0" borderId="223" xfId="3" applyFont="1" applyFill="1" applyBorder="1" applyAlignment="1" applyProtection="1">
      <alignment horizontal="center" vertical="top" wrapText="1"/>
    </xf>
    <xf numFmtId="0" fontId="50" fillId="0" borderId="0" xfId="3" applyFont="1" applyFill="1" applyBorder="1" applyAlignment="1" applyProtection="1">
      <alignment horizontal="center" vertical="top" wrapText="1"/>
    </xf>
    <xf numFmtId="0" fontId="50" fillId="0" borderId="276" xfId="3" applyFont="1" applyFill="1" applyBorder="1" applyAlignment="1" applyProtection="1">
      <alignment horizontal="center" vertical="top" wrapText="1"/>
    </xf>
    <xf numFmtId="0" fontId="50" fillId="0" borderId="224" xfId="3" applyFont="1" applyFill="1" applyBorder="1" applyAlignment="1" applyProtection="1">
      <alignment horizontal="center" vertical="top" wrapText="1"/>
    </xf>
    <xf numFmtId="0" fontId="50" fillId="0" borderId="279" xfId="3" applyFont="1" applyFill="1" applyBorder="1" applyAlignment="1" applyProtection="1">
      <alignment horizontal="center" vertical="top" wrapText="1"/>
    </xf>
    <xf numFmtId="0" fontId="50" fillId="0" borderId="280" xfId="3" applyFont="1" applyFill="1" applyBorder="1" applyAlignment="1" applyProtection="1">
      <alignment horizontal="center" vertical="top" wrapText="1"/>
    </xf>
    <xf numFmtId="10" fontId="48" fillId="0" borderId="248" xfId="3" applyNumberFormat="1" applyFont="1" applyFill="1" applyBorder="1" applyAlignment="1" applyProtection="1">
      <alignment horizontal="right" vertical="center" shrinkToFit="1" readingOrder="1"/>
    </xf>
    <xf numFmtId="10" fontId="48" fillId="0" borderId="249" xfId="3" applyNumberFormat="1" applyFont="1" applyFill="1" applyBorder="1" applyAlignment="1" applyProtection="1">
      <alignment horizontal="right" vertical="center" shrinkToFit="1" readingOrder="1"/>
    </xf>
    <xf numFmtId="10" fontId="48" fillId="0" borderId="250" xfId="3" applyNumberFormat="1" applyFont="1" applyFill="1" applyBorder="1" applyAlignment="1" applyProtection="1">
      <alignment horizontal="right" vertical="center" shrinkToFit="1" readingOrder="1"/>
    </xf>
    <xf numFmtId="166" fontId="22" fillId="0" borderId="238" xfId="0" applyNumberFormat="1" applyFont="1" applyFill="1" applyBorder="1" applyAlignment="1" applyProtection="1">
      <alignment vertical="center" shrinkToFit="1" readingOrder="1"/>
    </xf>
    <xf numFmtId="166" fontId="22" fillId="0" borderId="217" xfId="0" applyNumberFormat="1" applyFont="1" applyFill="1" applyBorder="1" applyAlignment="1" applyProtection="1">
      <alignment vertical="center" shrinkToFit="1" readingOrder="1"/>
    </xf>
    <xf numFmtId="166" fontId="22" fillId="0" borderId="245" xfId="0" applyNumberFormat="1" applyFont="1" applyFill="1" applyBorder="1" applyAlignment="1" applyProtection="1">
      <alignment vertical="center" shrinkToFit="1" readingOrder="1"/>
    </xf>
    <xf numFmtId="9" fontId="13" fillId="0" borderId="246" xfId="3" applyNumberFormat="1" applyFont="1" applyFill="1" applyBorder="1" applyAlignment="1" applyProtection="1">
      <alignment horizontal="center" vertical="center" shrinkToFit="1" readingOrder="1"/>
    </xf>
    <xf numFmtId="9" fontId="13" fillId="0" borderId="247" xfId="3" applyNumberFormat="1" applyFont="1" applyFill="1" applyBorder="1" applyAlignment="1" applyProtection="1">
      <alignment horizontal="center" vertical="center" shrinkToFit="1" readingOrder="1"/>
    </xf>
    <xf numFmtId="9" fontId="13" fillId="0" borderId="239" xfId="3" applyNumberFormat="1" applyFont="1" applyFill="1" applyBorder="1" applyAlignment="1" applyProtection="1">
      <alignment horizontal="center" vertical="center" shrinkToFit="1" readingOrder="1"/>
    </xf>
    <xf numFmtId="9" fontId="13" fillId="0" borderId="240" xfId="3" applyNumberFormat="1" applyFont="1" applyFill="1" applyBorder="1" applyAlignment="1" applyProtection="1">
      <alignment horizontal="center" vertical="center" shrinkToFit="1" readingOrder="1"/>
    </xf>
    <xf numFmtId="0" fontId="46" fillId="0" borderId="50" xfId="3" applyFont="1" applyFill="1" applyBorder="1" applyAlignment="1" applyProtection="1">
      <alignment horizontal="left" vertical="center" wrapText="1" readingOrder="2"/>
    </xf>
    <xf numFmtId="0" fontId="46" fillId="0" borderId="25" xfId="3" applyFont="1" applyFill="1" applyBorder="1" applyAlignment="1" applyProtection="1">
      <alignment horizontal="left" vertical="center" wrapText="1" readingOrder="2"/>
    </xf>
    <xf numFmtId="0" fontId="46" fillId="0" borderId="28" xfId="3" applyFont="1" applyFill="1" applyBorder="1" applyAlignment="1" applyProtection="1">
      <alignment horizontal="left" vertical="center" wrapText="1" readingOrder="2"/>
    </xf>
    <xf numFmtId="0" fontId="46" fillId="0" borderId="17" xfId="3" applyFont="1" applyFill="1" applyBorder="1" applyAlignment="1" applyProtection="1">
      <alignment horizontal="left" vertical="center" wrapText="1" readingOrder="2"/>
    </xf>
    <xf numFmtId="10" fontId="22" fillId="0" borderId="217" xfId="3" applyNumberFormat="1" applyFont="1" applyFill="1" applyBorder="1" applyAlignment="1" applyProtection="1">
      <alignment horizontal="center" vertical="center" shrinkToFit="1" readingOrder="1"/>
    </xf>
    <xf numFmtId="0" fontId="14" fillId="0" borderId="217" xfId="0" applyFont="1" applyFill="1" applyBorder="1" applyAlignment="1">
      <alignment shrinkToFit="1"/>
    </xf>
    <xf numFmtId="0" fontId="50" fillId="0" borderId="494" xfId="2" applyFont="1" applyFill="1" applyBorder="1" applyAlignment="1" applyProtection="1">
      <alignment horizontal="center" vertical="center"/>
    </xf>
    <xf numFmtId="0" fontId="50" fillId="0" borderId="495" xfId="2" applyFont="1" applyFill="1" applyBorder="1" applyAlignment="1" applyProtection="1">
      <alignment horizontal="center" vertical="center"/>
    </xf>
    <xf numFmtId="0" fontId="50" fillId="0" borderId="496" xfId="2" applyFont="1" applyFill="1" applyBorder="1" applyAlignment="1" applyProtection="1">
      <alignment horizontal="center" vertical="center"/>
    </xf>
    <xf numFmtId="0" fontId="49" fillId="0" borderId="495" xfId="2" applyFont="1" applyFill="1" applyBorder="1" applyAlignment="1" applyProtection="1">
      <alignment horizontal="center" vertical="center"/>
    </xf>
    <xf numFmtId="0" fontId="49" fillId="0" borderId="497" xfId="2" applyFont="1" applyFill="1" applyBorder="1" applyAlignment="1" applyProtection="1">
      <alignment horizontal="center" vertical="center"/>
    </xf>
    <xf numFmtId="0" fontId="50" fillId="0" borderId="498" xfId="2" applyFont="1" applyFill="1" applyBorder="1" applyAlignment="1" applyProtection="1">
      <alignment horizontal="center" vertical="center"/>
    </xf>
    <xf numFmtId="0" fontId="50" fillId="0" borderId="497" xfId="2"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20" fillId="0" borderId="25" xfId="3" applyFont="1" applyFill="1" applyBorder="1" applyAlignment="1" applyProtection="1">
      <alignment horizontal="center" vertical="center"/>
    </xf>
    <xf numFmtId="0" fontId="70" fillId="0" borderId="499" xfId="0" applyFont="1" applyFill="1" applyBorder="1" applyAlignment="1" applyProtection="1">
      <alignment horizontal="center" vertical="center" readingOrder="2"/>
    </xf>
    <xf numFmtId="0" fontId="70" fillId="0" borderId="500" xfId="0" applyFont="1" applyFill="1" applyBorder="1" applyAlignment="1" applyProtection="1">
      <alignment horizontal="center" vertical="center" readingOrder="2"/>
    </xf>
    <xf numFmtId="0" fontId="70" fillId="0" borderId="501" xfId="0" applyFont="1" applyFill="1" applyBorder="1" applyAlignment="1" applyProtection="1">
      <alignment horizontal="center" vertical="center" readingOrder="2"/>
    </xf>
    <xf numFmtId="0" fontId="70" fillId="0" borderId="502" xfId="0" applyFont="1" applyFill="1" applyBorder="1" applyAlignment="1" applyProtection="1">
      <alignment horizontal="center" vertical="center" readingOrder="2"/>
    </xf>
    <xf numFmtId="0" fontId="70" fillId="0" borderId="0" xfId="0" applyFont="1" applyFill="1" applyBorder="1" applyAlignment="1" applyProtection="1">
      <alignment horizontal="center" vertical="center" readingOrder="2"/>
    </xf>
    <xf numFmtId="0" fontId="70" fillId="0" borderId="490" xfId="0" applyFont="1" applyFill="1" applyBorder="1" applyAlignment="1" applyProtection="1">
      <alignment horizontal="center" vertical="center" readingOrder="2"/>
    </xf>
    <xf numFmtId="0" fontId="70" fillId="0" borderId="503" xfId="0" applyFont="1" applyFill="1" applyBorder="1" applyAlignment="1" applyProtection="1">
      <alignment horizontal="center" vertical="center" readingOrder="2"/>
    </xf>
    <xf numFmtId="0" fontId="70" fillId="0" borderId="504" xfId="0" applyFont="1" applyFill="1" applyBorder="1" applyAlignment="1" applyProtection="1">
      <alignment horizontal="center" vertical="center" readingOrder="2"/>
    </xf>
    <xf numFmtId="0" fontId="70" fillId="0" borderId="505" xfId="0" applyFont="1" applyFill="1" applyBorder="1" applyAlignment="1" applyProtection="1">
      <alignment horizontal="center" vertical="center" readingOrder="2"/>
    </xf>
    <xf numFmtId="166" fontId="22" fillId="0" borderId="506" xfId="3" applyNumberFormat="1" applyFont="1" applyFill="1" applyBorder="1" applyAlignment="1" applyProtection="1">
      <alignment horizontal="right" vertical="center" shrinkToFit="1" readingOrder="1"/>
    </xf>
    <xf numFmtId="0" fontId="14" fillId="0" borderId="354" xfId="0" applyFont="1" applyFill="1" applyBorder="1"/>
    <xf numFmtId="0" fontId="14" fillId="0" borderId="355" xfId="0" applyFont="1" applyFill="1" applyBorder="1"/>
    <xf numFmtId="173" fontId="22" fillId="0" borderId="217" xfId="3" applyNumberFormat="1" applyFont="1" applyFill="1" applyBorder="1" applyAlignment="1" applyProtection="1">
      <alignment horizontal="center" vertical="center" shrinkToFit="1" readingOrder="1"/>
    </xf>
    <xf numFmtId="4" fontId="22" fillId="0" borderId="217" xfId="3" applyNumberFormat="1" applyFont="1" applyFill="1" applyBorder="1" applyAlignment="1" applyProtection="1">
      <alignment horizontal="center" vertical="center" shrinkToFit="1" readingOrder="1"/>
    </xf>
    <xf numFmtId="0" fontId="14" fillId="0" borderId="218" xfId="0" applyFont="1" applyFill="1" applyBorder="1"/>
    <xf numFmtId="2" fontId="22" fillId="0" borderId="238" xfId="4" applyNumberFormat="1" applyFont="1" applyFill="1" applyBorder="1" applyAlignment="1" applyProtection="1">
      <alignment horizontal="center" vertical="center" shrinkToFit="1" readingOrder="1"/>
    </xf>
    <xf numFmtId="0" fontId="14" fillId="0" borderId="217" xfId="0" applyFont="1" applyFill="1" applyBorder="1"/>
    <xf numFmtId="2" fontId="14" fillId="0" borderId="217" xfId="0" applyNumberFormat="1" applyFont="1" applyFill="1" applyBorder="1" applyAlignment="1" applyProtection="1">
      <alignment vertical="center" shrinkToFit="1" readingOrder="1"/>
    </xf>
    <xf numFmtId="0" fontId="48" fillId="0" borderId="25" xfId="3" applyFont="1" applyFill="1" applyBorder="1" applyAlignment="1" applyProtection="1">
      <alignment horizontal="center" vertical="center" wrapText="1"/>
      <protection locked="0"/>
    </xf>
    <xf numFmtId="0" fontId="48" fillId="0" borderId="17" xfId="3" applyFont="1" applyFill="1" applyBorder="1" applyAlignment="1" applyProtection="1">
      <alignment horizontal="center" vertical="center" wrapText="1"/>
      <protection locked="0"/>
    </xf>
    <xf numFmtId="0" fontId="46" fillId="0" borderId="25" xfId="3" applyFont="1" applyFill="1" applyBorder="1" applyAlignment="1" applyProtection="1">
      <alignment horizontal="right" vertical="center" wrapText="1" readingOrder="2"/>
    </xf>
    <xf numFmtId="0" fontId="46" fillId="0" borderId="17" xfId="3" applyFont="1" applyFill="1" applyBorder="1" applyAlignment="1" applyProtection="1">
      <alignment horizontal="right" vertical="center" wrapText="1" readingOrder="2"/>
    </xf>
    <xf numFmtId="2" fontId="22" fillId="0" borderId="506" xfId="4" applyNumberFormat="1" applyFont="1" applyFill="1" applyBorder="1" applyAlignment="1" applyProtection="1">
      <alignment horizontal="center" vertical="center" shrinkToFit="1" readingOrder="1"/>
    </xf>
    <xf numFmtId="14" fontId="13" fillId="0" borderId="25" xfId="3" applyNumberFormat="1" applyFont="1" applyFill="1" applyBorder="1" applyAlignment="1" applyProtection="1">
      <alignment horizontal="center" vertical="center" shrinkToFit="1"/>
    </xf>
    <xf numFmtId="14" fontId="13" fillId="0" borderId="17" xfId="3" applyNumberFormat="1" applyFont="1" applyFill="1" applyBorder="1" applyAlignment="1" applyProtection="1">
      <alignment horizontal="center" vertical="center" shrinkToFit="1"/>
    </xf>
    <xf numFmtId="49" fontId="54" fillId="0" borderId="221" xfId="0" applyNumberFormat="1" applyFont="1" applyFill="1" applyBorder="1" applyAlignment="1" applyProtection="1">
      <alignment horizontal="left" readingOrder="1"/>
    </xf>
    <xf numFmtId="49" fontId="54" fillId="0" borderId="210" xfId="0" applyNumberFormat="1" applyFont="1" applyFill="1" applyBorder="1" applyAlignment="1" applyProtection="1">
      <alignment horizontal="left" readingOrder="1"/>
    </xf>
    <xf numFmtId="0" fontId="23" fillId="0" borderId="0" xfId="0" applyFont="1" applyFill="1" applyBorder="1" applyAlignment="1" applyProtection="1">
      <alignment readingOrder="2"/>
    </xf>
    <xf numFmtId="164" fontId="13" fillId="0" borderId="29" xfId="3" applyNumberFormat="1" applyFont="1" applyFill="1" applyBorder="1" applyAlignment="1" applyProtection="1">
      <alignment horizontal="center" vertical="center" shrinkToFit="1" readingOrder="1"/>
    </xf>
    <xf numFmtId="164" fontId="13" fillId="0" borderId="10" xfId="3" applyNumberFormat="1" applyFont="1" applyFill="1" applyBorder="1" applyAlignment="1" applyProtection="1">
      <alignment horizontal="center" vertical="center" shrinkToFit="1" readingOrder="1"/>
    </xf>
    <xf numFmtId="164" fontId="13" fillId="0" borderId="30" xfId="3" applyNumberFormat="1" applyFont="1" applyFill="1" applyBorder="1" applyAlignment="1" applyProtection="1">
      <alignment horizontal="center" vertical="center" shrinkToFit="1" readingOrder="1"/>
    </xf>
    <xf numFmtId="164" fontId="46" fillId="0" borderId="22" xfId="3" applyNumberFormat="1" applyFont="1" applyFill="1" applyBorder="1" applyAlignment="1" applyProtection="1">
      <alignment horizontal="center" vertical="center" shrinkToFit="1" readingOrder="1"/>
    </xf>
    <xf numFmtId="164" fontId="46" fillId="0" borderId="0" xfId="3" applyNumberFormat="1" applyFont="1" applyFill="1" applyBorder="1" applyAlignment="1" applyProtection="1">
      <alignment horizontal="center" vertical="center" shrinkToFit="1" readingOrder="1"/>
    </xf>
    <xf numFmtId="164" fontId="46" fillId="0" borderId="28" xfId="3" applyNumberFormat="1" applyFont="1" applyFill="1" applyBorder="1" applyAlignment="1" applyProtection="1">
      <alignment horizontal="center" vertical="center" shrinkToFit="1" readingOrder="1"/>
    </xf>
    <xf numFmtId="164" fontId="46" fillId="0" borderId="17" xfId="3" applyNumberFormat="1" applyFont="1" applyFill="1" applyBorder="1" applyAlignment="1" applyProtection="1">
      <alignment horizontal="center" vertical="center" shrinkToFit="1" readingOrder="1"/>
    </xf>
    <xf numFmtId="0" fontId="46" fillId="0" borderId="50" xfId="3" applyFont="1" applyFill="1" applyBorder="1" applyAlignment="1" applyProtection="1">
      <alignment horizontal="center" readingOrder="1"/>
    </xf>
    <xf numFmtId="0" fontId="46" fillId="0" borderId="25" xfId="3" applyFont="1" applyFill="1" applyBorder="1" applyAlignment="1" applyProtection="1">
      <alignment horizontal="center" readingOrder="1"/>
    </xf>
    <xf numFmtId="0" fontId="46" fillId="0" borderId="29" xfId="3" applyFont="1" applyFill="1" applyBorder="1" applyAlignment="1" applyProtection="1">
      <alignment horizontal="center" readingOrder="1"/>
    </xf>
    <xf numFmtId="164" fontId="104" fillId="14" borderId="1" xfId="3" applyNumberFormat="1" applyFont="1" applyFill="1" applyBorder="1" applyAlignment="1" applyProtection="1">
      <alignment horizontal="right" vertical="center" shrinkToFit="1" readingOrder="1"/>
    </xf>
    <xf numFmtId="10" fontId="48" fillId="0" borderId="251" xfId="3" applyNumberFormat="1" applyFont="1" applyFill="1" applyBorder="1" applyAlignment="1" applyProtection="1">
      <alignment horizontal="right" vertical="center" shrinkToFit="1" readingOrder="1"/>
    </xf>
    <xf numFmtId="10" fontId="48" fillId="0" borderId="241" xfId="3" applyNumberFormat="1" applyFont="1" applyFill="1" applyBorder="1" applyAlignment="1" applyProtection="1">
      <alignment horizontal="right" vertical="center" shrinkToFit="1" readingOrder="1"/>
    </xf>
    <xf numFmtId="0" fontId="49" fillId="0" borderId="22" xfId="3" applyFont="1" applyFill="1" applyBorder="1" applyAlignment="1" applyProtection="1">
      <alignment horizontal="center" vertical="center" readingOrder="2"/>
    </xf>
    <xf numFmtId="0" fontId="49" fillId="0" borderId="0" xfId="3" applyFont="1" applyFill="1" applyBorder="1" applyAlignment="1" applyProtection="1">
      <alignment horizontal="center" vertical="center" readingOrder="2"/>
    </xf>
    <xf numFmtId="0" fontId="49" fillId="0" borderId="10" xfId="3" applyFont="1" applyFill="1" applyBorder="1" applyAlignment="1" applyProtection="1">
      <alignment horizontal="center" vertical="center" readingOrder="2"/>
    </xf>
    <xf numFmtId="0" fontId="49" fillId="0" borderId="22" xfId="3" applyFont="1" applyFill="1" applyBorder="1" applyAlignment="1" applyProtection="1">
      <alignment horizontal="center" vertical="top" shrinkToFit="1" readingOrder="2"/>
    </xf>
    <xf numFmtId="0" fontId="49" fillId="0" borderId="0" xfId="3" applyFont="1" applyFill="1" applyBorder="1" applyAlignment="1" applyProtection="1">
      <alignment horizontal="center" vertical="top" shrinkToFit="1" readingOrder="2"/>
    </xf>
    <xf numFmtId="0" fontId="49" fillId="0" borderId="10" xfId="3" applyFont="1" applyFill="1" applyBorder="1" applyAlignment="1" applyProtection="1">
      <alignment horizontal="center" vertical="top" shrinkToFit="1" readingOrder="2"/>
    </xf>
    <xf numFmtId="1" fontId="54" fillId="0" borderId="221" xfId="0" applyNumberFormat="1" applyFont="1" applyFill="1" applyBorder="1" applyAlignment="1" applyProtection="1">
      <alignment horizontal="center" vertical="center" readingOrder="2"/>
    </xf>
    <xf numFmtId="1" fontId="54" fillId="0" borderId="210" xfId="0" applyNumberFormat="1" applyFont="1" applyFill="1" applyBorder="1" applyAlignment="1" applyProtection="1">
      <alignment horizontal="center" vertical="center" readingOrder="2"/>
    </xf>
    <xf numFmtId="1" fontId="54" fillId="0" borderId="211" xfId="0" applyNumberFormat="1" applyFont="1" applyFill="1" applyBorder="1" applyAlignment="1" applyProtection="1">
      <alignment horizontal="center" vertical="center" readingOrder="2"/>
    </xf>
    <xf numFmtId="0" fontId="98" fillId="0" borderId="221" xfId="0" applyFont="1" applyFill="1" applyBorder="1" applyAlignment="1" applyProtection="1">
      <alignment horizontal="center" vertical="center" readingOrder="2"/>
    </xf>
    <xf numFmtId="0" fontId="98" fillId="0" borderId="210" xfId="0" applyFont="1" applyFill="1" applyBorder="1" applyAlignment="1" applyProtection="1">
      <alignment horizontal="center" vertical="center" readingOrder="2"/>
    </xf>
    <xf numFmtId="0" fontId="98" fillId="0" borderId="211" xfId="0" applyFont="1" applyFill="1" applyBorder="1" applyAlignment="1" applyProtection="1">
      <alignment horizontal="center" vertical="center" readingOrder="2"/>
    </xf>
    <xf numFmtId="164" fontId="101" fillId="3" borderId="1" xfId="3" applyNumberFormat="1" applyFont="1" applyFill="1" applyBorder="1" applyAlignment="1" applyProtection="1">
      <alignment horizontal="right" vertical="center" shrinkToFit="1" readingOrder="1"/>
    </xf>
    <xf numFmtId="10" fontId="66" fillId="0" borderId="241" xfId="3" applyNumberFormat="1" applyFont="1" applyFill="1" applyBorder="1" applyAlignment="1" applyProtection="1">
      <alignment horizontal="center" vertical="center" shrinkToFit="1" readingOrder="1"/>
    </xf>
    <xf numFmtId="10" fontId="66" fillId="0" borderId="449" xfId="3" applyNumberFormat="1" applyFont="1" applyFill="1" applyBorder="1" applyAlignment="1" applyProtection="1">
      <alignment horizontal="center" vertical="center" shrinkToFit="1" readingOrder="1"/>
    </xf>
    <xf numFmtId="10" fontId="48" fillId="0" borderId="484" xfId="3" applyNumberFormat="1" applyFont="1" applyFill="1" applyBorder="1" applyAlignment="1" applyProtection="1">
      <alignment horizontal="right" vertical="center" shrinkToFit="1" readingOrder="1"/>
    </xf>
    <xf numFmtId="10" fontId="48" fillId="0" borderId="485" xfId="3" applyNumberFormat="1" applyFont="1" applyFill="1" applyBorder="1" applyAlignment="1" applyProtection="1">
      <alignment horizontal="right" vertical="center" shrinkToFit="1" readingOrder="1"/>
    </xf>
    <xf numFmtId="10" fontId="48" fillId="0" borderId="486" xfId="3" applyNumberFormat="1" applyFont="1" applyFill="1" applyBorder="1" applyAlignment="1" applyProtection="1">
      <alignment horizontal="right" vertical="center" shrinkToFit="1" readingOrder="1"/>
    </xf>
    <xf numFmtId="0" fontId="48" fillId="0" borderId="25" xfId="3" applyFont="1" applyFill="1" applyBorder="1" applyAlignment="1" applyProtection="1">
      <alignment horizontal="right" wrapText="1" readingOrder="1"/>
    </xf>
    <xf numFmtId="0" fontId="48" fillId="0" borderId="17" xfId="3" applyFont="1" applyFill="1" applyBorder="1" applyAlignment="1" applyProtection="1">
      <alignment horizontal="right" wrapText="1" readingOrder="1"/>
    </xf>
    <xf numFmtId="0" fontId="17" fillId="0" borderId="25" xfId="0" applyFont="1" applyFill="1" applyBorder="1"/>
    <xf numFmtId="0" fontId="17" fillId="0" borderId="17" xfId="0" applyFont="1" applyFill="1" applyBorder="1"/>
    <xf numFmtId="9" fontId="13" fillId="0" borderId="487" xfId="3" applyNumberFormat="1" applyFont="1" applyFill="1" applyBorder="1" applyAlignment="1" applyProtection="1">
      <alignment horizontal="center" vertical="center" shrinkToFit="1" readingOrder="1"/>
    </xf>
    <xf numFmtId="9" fontId="13" fillId="0" borderId="465" xfId="3" applyNumberFormat="1" applyFont="1" applyFill="1" applyBorder="1" applyAlignment="1" applyProtection="1">
      <alignment horizontal="center" vertical="center" shrinkToFit="1" readingOrder="1"/>
    </xf>
    <xf numFmtId="9" fontId="13" fillId="0" borderId="238" xfId="3" applyNumberFormat="1" applyFont="1" applyFill="1" applyBorder="1" applyAlignment="1" applyProtection="1">
      <alignment horizontal="center" vertical="center" shrinkToFit="1" readingOrder="1"/>
    </xf>
    <xf numFmtId="9" fontId="13" fillId="0" borderId="217" xfId="3" applyNumberFormat="1" applyFont="1" applyFill="1" applyBorder="1" applyAlignment="1" applyProtection="1">
      <alignment horizontal="center" vertical="center" shrinkToFit="1" readingOrder="1"/>
    </xf>
    <xf numFmtId="0" fontId="50" fillId="0" borderId="0" xfId="2" applyFont="1" applyFill="1" applyBorder="1" applyAlignment="1" applyProtection="1">
      <alignment horizontal="center" vertical="center"/>
    </xf>
    <xf numFmtId="0" fontId="50" fillId="0" borderId="153" xfId="2" applyFont="1" applyFill="1" applyBorder="1" applyAlignment="1" applyProtection="1">
      <alignment horizontal="center" vertical="center"/>
    </xf>
    <xf numFmtId="0" fontId="49" fillId="0" borderId="0" xfId="2" applyFont="1" applyFill="1" applyBorder="1" applyAlignment="1" applyProtection="1">
      <alignment horizontal="center" vertical="center"/>
    </xf>
    <xf numFmtId="0" fontId="49" fillId="0" borderId="10" xfId="2" applyFont="1" applyFill="1" applyBorder="1" applyAlignment="1" applyProtection="1">
      <alignment horizontal="center" vertical="center"/>
    </xf>
    <xf numFmtId="0" fontId="78" fillId="0" borderId="0" xfId="2" applyFont="1" applyFill="1" applyBorder="1" applyAlignment="1" applyProtection="1">
      <alignment horizontal="center" vertical="center"/>
    </xf>
    <xf numFmtId="0" fontId="78" fillId="0" borderId="153" xfId="2" applyFont="1" applyFill="1" applyBorder="1" applyAlignment="1" applyProtection="1">
      <alignment horizontal="center" vertical="center"/>
    </xf>
    <xf numFmtId="0" fontId="49" fillId="0" borderId="279" xfId="2" applyFont="1" applyFill="1" applyBorder="1" applyAlignment="1" applyProtection="1">
      <alignment horizontal="center" vertical="center"/>
    </xf>
    <xf numFmtId="0" fontId="49" fillId="0" borderId="469" xfId="2" applyFont="1" applyFill="1" applyBorder="1" applyAlignment="1" applyProtection="1">
      <alignment horizontal="center" vertical="center"/>
    </xf>
    <xf numFmtId="0" fontId="50" fillId="0" borderId="22" xfId="2" applyFont="1" applyFill="1" applyBorder="1" applyAlignment="1" applyProtection="1">
      <alignment horizontal="center" vertical="center"/>
    </xf>
    <xf numFmtId="0" fontId="50" fillId="0" borderId="10" xfId="2" applyFont="1" applyFill="1" applyBorder="1" applyAlignment="1" applyProtection="1">
      <alignment horizontal="center" vertical="center"/>
    </xf>
    <xf numFmtId="0" fontId="22" fillId="0" borderId="405" xfId="2" applyFont="1" applyFill="1" applyBorder="1" applyAlignment="1" applyProtection="1">
      <alignment horizontal="right" vertical="center" shrinkToFit="1"/>
    </xf>
    <xf numFmtId="0" fontId="22" fillId="0" borderId="286" xfId="2" applyFont="1" applyFill="1" applyBorder="1" applyAlignment="1" applyProtection="1">
      <alignment horizontal="right" vertical="center" shrinkToFit="1"/>
    </xf>
    <xf numFmtId="166" fontId="22" fillId="0" borderId="286" xfId="2" applyNumberFormat="1" applyFont="1" applyFill="1" applyBorder="1" applyAlignment="1" applyProtection="1">
      <alignment horizontal="right" vertical="center" shrinkToFit="1"/>
    </xf>
    <xf numFmtId="1" fontId="13" fillId="0" borderId="286" xfId="2" applyNumberFormat="1" applyFont="1" applyFill="1" applyBorder="1" applyAlignment="1" applyProtection="1">
      <alignment horizontal="center" vertical="center" shrinkToFit="1"/>
    </xf>
    <xf numFmtId="0" fontId="50" fillId="0" borderId="470" xfId="2" applyFont="1" applyFill="1" applyBorder="1" applyAlignment="1" applyProtection="1">
      <alignment horizontal="center" vertical="center"/>
    </xf>
    <xf numFmtId="0" fontId="50" fillId="0" borderId="276" xfId="2" applyFont="1" applyFill="1" applyBorder="1" applyAlignment="1" applyProtection="1">
      <alignment horizontal="center" vertical="center"/>
    </xf>
    <xf numFmtId="0" fontId="50" fillId="0" borderId="471" xfId="2" applyFont="1" applyFill="1" applyBorder="1" applyAlignment="1" applyProtection="1">
      <alignment horizontal="center" vertical="center"/>
    </xf>
    <xf numFmtId="0" fontId="50" fillId="0" borderId="279" xfId="2" applyFont="1" applyFill="1" applyBorder="1" applyAlignment="1" applyProtection="1">
      <alignment horizontal="center" vertical="center"/>
    </xf>
    <xf numFmtId="0" fontId="50" fillId="0" borderId="280" xfId="2" applyFont="1" applyFill="1" applyBorder="1" applyAlignment="1" applyProtection="1">
      <alignment horizontal="center" vertical="center"/>
    </xf>
    <xf numFmtId="0" fontId="49" fillId="0" borderId="405" xfId="2" applyFont="1" applyFill="1" applyBorder="1" applyAlignment="1" applyProtection="1">
      <alignment horizontal="center" vertical="center"/>
    </xf>
    <xf numFmtId="0" fontId="78" fillId="0" borderId="470" xfId="2" applyFont="1" applyFill="1" applyBorder="1" applyAlignment="1" applyProtection="1">
      <alignment horizontal="center" vertical="center" wrapText="1" readingOrder="2"/>
    </xf>
    <xf numFmtId="0" fontId="78" fillId="0" borderId="0" xfId="2" applyFont="1" applyFill="1" applyBorder="1" applyAlignment="1" applyProtection="1">
      <alignment horizontal="center" vertical="center" wrapText="1" readingOrder="2"/>
    </xf>
    <xf numFmtId="0" fontId="78" fillId="0" borderId="10" xfId="2" applyFont="1" applyFill="1" applyBorder="1" applyAlignment="1" applyProtection="1">
      <alignment horizontal="center" vertical="center" wrapText="1" readingOrder="2"/>
    </xf>
    <xf numFmtId="0" fontId="78" fillId="0" borderId="18" xfId="2" applyFont="1" applyFill="1" applyBorder="1" applyAlignment="1" applyProtection="1">
      <alignment horizontal="center" vertical="center" wrapText="1"/>
    </xf>
    <xf numFmtId="0" fontId="78" fillId="0" borderId="472" xfId="2" applyFont="1" applyFill="1" applyBorder="1" applyAlignment="1" applyProtection="1">
      <alignment horizontal="center" vertical="center" wrapText="1"/>
    </xf>
    <xf numFmtId="0" fontId="78" fillId="0" borderId="25" xfId="2" applyFont="1" applyFill="1" applyBorder="1" applyAlignment="1" applyProtection="1">
      <alignment horizontal="center" vertical="center" wrapText="1"/>
    </xf>
    <xf numFmtId="0" fontId="78" fillId="0" borderId="29" xfId="2" applyFont="1" applyFill="1" applyBorder="1" applyAlignment="1" applyProtection="1">
      <alignment horizontal="center" vertical="center" wrapText="1"/>
    </xf>
    <xf numFmtId="0" fontId="49" fillId="0" borderId="15" xfId="2" applyFont="1" applyFill="1" applyBorder="1" applyAlignment="1" applyProtection="1">
      <alignment horizontal="center" vertical="center"/>
    </xf>
    <xf numFmtId="0" fontId="49" fillId="0" borderId="1" xfId="2" applyFont="1" applyFill="1" applyBorder="1" applyAlignment="1" applyProtection="1">
      <alignment horizontal="center" vertical="center"/>
    </xf>
    <xf numFmtId="0" fontId="49" fillId="0" borderId="473" xfId="2" applyFont="1" applyFill="1" applyBorder="1" applyAlignment="1" applyProtection="1">
      <alignment horizontal="center" vertical="center"/>
    </xf>
    <xf numFmtId="0" fontId="49" fillId="0" borderId="154" xfId="2" applyFont="1" applyFill="1" applyBorder="1" applyAlignment="1" applyProtection="1">
      <alignment horizontal="center" vertical="center"/>
    </xf>
    <xf numFmtId="0" fontId="49" fillId="0" borderId="155" xfId="2" applyFont="1" applyFill="1" applyBorder="1" applyAlignment="1" applyProtection="1">
      <alignment horizontal="center" vertical="center"/>
    </xf>
    <xf numFmtId="0" fontId="82" fillId="0" borderId="474" xfId="2" applyFont="1" applyFill="1" applyBorder="1" applyAlignment="1" applyProtection="1">
      <alignment horizontal="center" vertical="center" wrapText="1" readingOrder="2"/>
    </xf>
    <xf numFmtId="0" fontId="82" fillId="0" borderId="17" xfId="2" applyFont="1" applyFill="1" applyBorder="1" applyAlignment="1" applyProtection="1">
      <alignment horizontal="center" vertical="center" wrapText="1" readingOrder="2"/>
    </xf>
    <xf numFmtId="0" fontId="82" fillId="0" borderId="30" xfId="2" applyFont="1" applyFill="1" applyBorder="1" applyAlignment="1" applyProtection="1">
      <alignment horizontal="center" vertical="center" wrapText="1" readingOrder="2"/>
    </xf>
    <xf numFmtId="0" fontId="78" fillId="0" borderId="61" xfId="2" applyFont="1" applyFill="1" applyBorder="1" applyAlignment="1" applyProtection="1">
      <alignment horizontal="center" vertical="center" wrapText="1"/>
    </xf>
    <xf numFmtId="0" fontId="78" fillId="0" borderId="30" xfId="2" applyFont="1" applyFill="1" applyBorder="1" applyAlignment="1" applyProtection="1">
      <alignment horizontal="center" vertical="center" wrapText="1"/>
    </xf>
    <xf numFmtId="0" fontId="78" fillId="0" borderId="475" xfId="2" applyFont="1" applyFill="1" applyBorder="1" applyAlignment="1" applyProtection="1">
      <alignment horizontal="center" vertical="center" wrapText="1"/>
    </xf>
    <xf numFmtId="0" fontId="78" fillId="0" borderId="476" xfId="2" applyFont="1" applyFill="1" applyBorder="1" applyAlignment="1" applyProtection="1">
      <alignment horizontal="center" vertical="center" wrapText="1"/>
    </xf>
    <xf numFmtId="8" fontId="22" fillId="0" borderId="117" xfId="2" applyNumberFormat="1" applyFont="1" applyFill="1" applyBorder="1" applyAlignment="1" applyProtection="1">
      <alignment horizontal="center" vertical="center" shrinkToFit="1"/>
    </xf>
    <xf numFmtId="8" fontId="22" fillId="0" borderId="25" xfId="2" applyNumberFormat="1" applyFont="1" applyFill="1" applyBorder="1" applyAlignment="1" applyProtection="1">
      <alignment horizontal="center" vertical="center" shrinkToFit="1"/>
    </xf>
    <xf numFmtId="8" fontId="22" fillId="0" borderId="29" xfId="2" applyNumberFormat="1" applyFont="1" applyFill="1" applyBorder="1" applyAlignment="1" applyProtection="1">
      <alignment horizontal="center" vertical="center" shrinkToFit="1"/>
    </xf>
    <xf numFmtId="0" fontId="82" fillId="0" borderId="30" xfId="2" applyFont="1" applyFill="1" applyBorder="1" applyAlignment="1" applyProtection="1">
      <alignment horizontal="center" vertical="center" wrapText="1"/>
    </xf>
    <xf numFmtId="0" fontId="82" fillId="0" borderId="18" xfId="2" applyFont="1" applyFill="1" applyBorder="1" applyAlignment="1" applyProtection="1">
      <alignment horizontal="center" vertical="center" wrapText="1"/>
    </xf>
    <xf numFmtId="0" fontId="49" fillId="0" borderId="149" xfId="2" applyFont="1" applyFill="1" applyBorder="1" applyAlignment="1" applyProtection="1">
      <alignment horizontal="right" vertical="center" shrinkToFit="1"/>
      <protection locked="0"/>
    </xf>
    <xf numFmtId="0" fontId="49" fillId="0" borderId="150" xfId="2" applyFont="1" applyFill="1" applyBorder="1" applyAlignment="1" applyProtection="1">
      <alignment horizontal="right" vertical="center" shrinkToFit="1"/>
      <protection locked="0"/>
    </xf>
    <xf numFmtId="8" fontId="48" fillId="0" borderId="407" xfId="2" applyNumberFormat="1" applyFont="1" applyFill="1" applyBorder="1" applyAlignment="1" applyProtection="1">
      <alignment horizontal="center" vertical="center" shrinkToFit="1"/>
    </xf>
    <xf numFmtId="8" fontId="48" fillId="0" borderId="4" xfId="2" applyNumberFormat="1" applyFont="1" applyFill="1" applyBorder="1" applyAlignment="1" applyProtection="1">
      <alignment horizontal="center" vertical="center" shrinkToFit="1"/>
    </xf>
    <xf numFmtId="8" fontId="48" fillId="0" borderId="126" xfId="2" applyNumberFormat="1" applyFont="1" applyFill="1" applyBorder="1" applyAlignment="1" applyProtection="1">
      <alignment horizontal="center" vertical="center" shrinkToFit="1"/>
    </xf>
    <xf numFmtId="0" fontId="49" fillId="0" borderId="149" xfId="2" applyFont="1" applyFill="1" applyBorder="1" applyAlignment="1" applyProtection="1">
      <alignment horizontal="center" vertical="center" shrinkToFit="1"/>
      <protection locked="0"/>
    </xf>
    <xf numFmtId="0" fontId="49" fillId="0" borderId="150" xfId="2" applyFont="1" applyFill="1" applyBorder="1" applyAlignment="1" applyProtection="1">
      <alignment horizontal="center" vertical="center" shrinkToFit="1"/>
      <protection locked="0"/>
    </xf>
    <xf numFmtId="0" fontId="49" fillId="0" borderId="468" xfId="2" applyFont="1" applyFill="1" applyBorder="1" applyAlignment="1" applyProtection="1">
      <alignment horizontal="right" vertical="center" shrinkToFit="1"/>
      <protection locked="0"/>
    </xf>
    <xf numFmtId="0" fontId="49" fillId="0" borderId="151" xfId="2" applyFont="1" applyFill="1" applyBorder="1" applyAlignment="1" applyProtection="1">
      <alignment horizontal="right" vertical="center" shrinkToFit="1"/>
      <protection locked="0"/>
    </xf>
    <xf numFmtId="0" fontId="49" fillId="0" borderId="152" xfId="2" applyFont="1" applyFill="1" applyBorder="1" applyAlignment="1" applyProtection="1">
      <alignment horizontal="right" vertical="center" shrinkToFit="1"/>
      <protection locked="0"/>
    </xf>
    <xf numFmtId="0" fontId="49" fillId="0" borderId="480" xfId="2" applyFont="1" applyFill="1" applyBorder="1" applyAlignment="1" applyProtection="1">
      <alignment horizontal="center" vertical="center"/>
    </xf>
    <xf numFmtId="0" fontId="49" fillId="0" borderId="16" xfId="2" applyFont="1" applyFill="1" applyBorder="1" applyAlignment="1" applyProtection="1">
      <alignment horizontal="center" vertical="center"/>
    </xf>
    <xf numFmtId="0" fontId="49" fillId="0" borderId="156" xfId="2" applyFont="1" applyFill="1" applyBorder="1" applyAlignment="1" applyProtection="1">
      <alignment horizontal="center" vertical="center"/>
    </xf>
    <xf numFmtId="164" fontId="66" fillId="33" borderId="14" xfId="3" applyNumberFormat="1" applyFont="1" applyFill="1" applyBorder="1" applyAlignment="1" applyProtection="1">
      <alignment horizontal="center" vertical="center" wrapText="1" shrinkToFit="1" readingOrder="1"/>
    </xf>
    <xf numFmtId="164" fontId="66" fillId="33" borderId="16" xfId="3" applyNumberFormat="1" applyFont="1" applyFill="1" applyBorder="1" applyAlignment="1" applyProtection="1">
      <alignment horizontal="center" vertical="center" wrapText="1" shrinkToFit="1" readingOrder="1"/>
    </xf>
    <xf numFmtId="164" fontId="66" fillId="33" borderId="15" xfId="3" applyNumberFormat="1" applyFont="1" applyFill="1" applyBorder="1" applyAlignment="1" applyProtection="1">
      <alignment horizontal="center" vertical="center" wrapText="1" shrinkToFit="1" readingOrder="1"/>
    </xf>
    <xf numFmtId="9" fontId="13" fillId="0" borderId="464" xfId="3" applyNumberFormat="1" applyFont="1" applyFill="1" applyBorder="1" applyAlignment="1" applyProtection="1">
      <alignment horizontal="center" vertical="center" shrinkToFit="1" readingOrder="1"/>
    </xf>
    <xf numFmtId="9" fontId="13" fillId="0" borderId="466" xfId="3" applyNumberFormat="1" applyFont="1" applyFill="1" applyBorder="1" applyAlignment="1" applyProtection="1">
      <alignment horizontal="center" vertical="center" shrinkToFit="1" readingOrder="1"/>
    </xf>
    <xf numFmtId="49" fontId="66" fillId="0" borderId="0" xfId="0" applyNumberFormat="1" applyFont="1" applyFill="1" applyBorder="1" applyAlignment="1" applyProtection="1">
      <alignment horizontal="right" shrinkToFit="1" readingOrder="2"/>
    </xf>
    <xf numFmtId="166" fontId="22" fillId="0" borderId="477" xfId="0" applyNumberFormat="1" applyFont="1" applyFill="1" applyBorder="1" applyAlignment="1" applyProtection="1">
      <alignment vertical="center" shrinkToFit="1" readingOrder="1"/>
    </xf>
    <xf numFmtId="166" fontId="22" fillId="0" borderId="478" xfId="0" applyNumberFormat="1" applyFont="1" applyFill="1" applyBorder="1" applyAlignment="1" applyProtection="1">
      <alignment vertical="center" shrinkToFit="1" readingOrder="1"/>
    </xf>
    <xf numFmtId="166" fontId="22" fillId="0" borderId="479" xfId="0" applyNumberFormat="1" applyFont="1" applyFill="1" applyBorder="1" applyAlignment="1" applyProtection="1">
      <alignment vertical="center" shrinkToFit="1" readingOrder="1"/>
    </xf>
    <xf numFmtId="0" fontId="49" fillId="0" borderId="474" xfId="2" applyFont="1" applyFill="1" applyBorder="1" applyAlignment="1" applyProtection="1">
      <alignment horizontal="center" vertical="center"/>
    </xf>
    <xf numFmtId="0" fontId="49" fillId="0" borderId="17" xfId="2" applyFont="1" applyFill="1" applyBorder="1" applyAlignment="1" applyProtection="1">
      <alignment horizontal="center" vertical="center"/>
    </xf>
    <xf numFmtId="0" fontId="49" fillId="0" borderId="30" xfId="2" applyFont="1" applyFill="1" applyBorder="1" applyAlignment="1" applyProtection="1">
      <alignment horizontal="center" vertical="center"/>
    </xf>
    <xf numFmtId="0" fontId="66" fillId="14" borderId="461" xfId="0" applyFont="1" applyFill="1" applyBorder="1" applyAlignment="1" applyProtection="1">
      <alignment horizontal="right" readingOrder="2"/>
    </xf>
    <xf numFmtId="174" fontId="22" fillId="0" borderId="192" xfId="0" applyNumberFormat="1" applyFont="1" applyFill="1" applyBorder="1" applyAlignment="1" applyProtection="1">
      <alignment horizontal="center" shrinkToFit="1" readingOrder="2"/>
    </xf>
    <xf numFmtId="174" fontId="22" fillId="0" borderId="462" xfId="0" applyNumberFormat="1" applyFont="1" applyFill="1" applyBorder="1" applyAlignment="1" applyProtection="1">
      <alignment horizontal="center" shrinkToFit="1" readingOrder="2"/>
    </xf>
    <xf numFmtId="0" fontId="14" fillId="0" borderId="221" xfId="0" applyFont="1" applyFill="1" applyBorder="1" applyAlignment="1">
      <alignment horizontal="center"/>
    </xf>
    <xf numFmtId="0" fontId="14" fillId="0" borderId="210" xfId="0" applyFont="1" applyFill="1" applyBorder="1" applyAlignment="1">
      <alignment horizontal="center"/>
    </xf>
    <xf numFmtId="0" fontId="14" fillId="0" borderId="211" xfId="0" applyFont="1" applyFill="1" applyBorder="1" applyAlignment="1">
      <alignment horizontal="center"/>
    </xf>
    <xf numFmtId="49" fontId="66" fillId="0" borderId="221" xfId="0" applyNumberFormat="1" applyFont="1" applyFill="1" applyBorder="1" applyAlignment="1" applyProtection="1">
      <alignment horizontal="right" shrinkToFit="1" readingOrder="2"/>
    </xf>
    <xf numFmtId="49" fontId="66" fillId="0" borderId="210" xfId="0" applyNumberFormat="1" applyFont="1" applyFill="1" applyBorder="1" applyAlignment="1" applyProtection="1">
      <alignment horizontal="right" shrinkToFit="1" readingOrder="2"/>
    </xf>
    <xf numFmtId="49" fontId="66" fillId="0" borderId="211" xfId="0" applyNumberFormat="1" applyFont="1" applyFill="1" applyBorder="1" applyAlignment="1" applyProtection="1">
      <alignment horizontal="right" shrinkToFit="1" readingOrder="2"/>
    </xf>
    <xf numFmtId="0" fontId="62" fillId="0" borderId="221" xfId="0" applyNumberFormat="1" applyFont="1" applyFill="1" applyBorder="1" applyAlignment="1" applyProtection="1">
      <alignment horizontal="center" vertical="center" readingOrder="2"/>
    </xf>
    <xf numFmtId="0" fontId="62" fillId="0" borderId="210" xfId="0" applyNumberFormat="1" applyFont="1" applyFill="1" applyBorder="1" applyAlignment="1" applyProtection="1">
      <alignment horizontal="center" vertical="center" readingOrder="2"/>
    </xf>
    <xf numFmtId="0" fontId="62" fillId="0" borderId="211" xfId="0" applyNumberFormat="1" applyFont="1" applyFill="1" applyBorder="1" applyAlignment="1" applyProtection="1">
      <alignment horizontal="center" vertical="center" readingOrder="2"/>
    </xf>
    <xf numFmtId="0" fontId="23" fillId="0" borderId="0" xfId="0" applyFont="1" applyFill="1" applyBorder="1" applyAlignment="1" applyProtection="1">
      <alignment horizontal="right" readingOrder="2"/>
    </xf>
    <xf numFmtId="0" fontId="66" fillId="0" borderId="221" xfId="0" applyFont="1" applyFill="1" applyBorder="1" applyAlignment="1" applyProtection="1">
      <alignment readingOrder="2"/>
    </xf>
    <xf numFmtId="0" fontId="66" fillId="0" borderId="210" xfId="0" applyFont="1" applyFill="1" applyBorder="1" applyAlignment="1" applyProtection="1">
      <alignment readingOrder="2"/>
    </xf>
    <xf numFmtId="0" fontId="66" fillId="0" borderId="211" xfId="0" applyFont="1" applyFill="1" applyBorder="1" applyAlignment="1" applyProtection="1">
      <alignment readingOrder="2"/>
    </xf>
    <xf numFmtId="174" fontId="22" fillId="0" borderId="204" xfId="0" applyNumberFormat="1" applyFont="1" applyFill="1" applyBorder="1" applyAlignment="1" applyProtection="1">
      <alignment horizontal="center" shrinkToFit="1" readingOrder="2"/>
    </xf>
    <xf numFmtId="174" fontId="22" fillId="0" borderId="463" xfId="0" applyNumberFormat="1" applyFont="1" applyFill="1" applyBorder="1" applyAlignment="1" applyProtection="1">
      <alignment horizontal="center" shrinkToFit="1" readingOrder="2"/>
    </xf>
    <xf numFmtId="164" fontId="101" fillId="3" borderId="1" xfId="3" applyNumberFormat="1" applyFont="1" applyFill="1" applyBorder="1" applyAlignment="1" applyProtection="1">
      <alignment vertical="center" shrinkToFit="1" readingOrder="1"/>
    </xf>
    <xf numFmtId="0" fontId="107" fillId="3" borderId="1" xfId="3" applyFont="1" applyFill="1" applyBorder="1" applyAlignment="1" applyProtection="1">
      <alignment horizontal="right" vertical="center" readingOrder="2"/>
    </xf>
    <xf numFmtId="0" fontId="102" fillId="3" borderId="102" xfId="3" applyFont="1" applyFill="1" applyBorder="1" applyAlignment="1" applyProtection="1">
      <alignment horizontal="center" readingOrder="1"/>
    </xf>
    <xf numFmtId="0" fontId="102" fillId="3" borderId="46" xfId="3" applyFont="1" applyFill="1" applyBorder="1" applyAlignment="1" applyProtection="1">
      <alignment horizontal="center" readingOrder="1"/>
    </xf>
    <xf numFmtId="49" fontId="48" fillId="0" borderId="243" xfId="0" applyNumberFormat="1" applyFont="1" applyFill="1" applyBorder="1" applyAlignment="1" applyProtection="1">
      <alignment shrinkToFit="1" readingOrder="2"/>
    </xf>
    <xf numFmtId="0" fontId="66" fillId="0" borderId="243" xfId="0" applyFont="1" applyFill="1" applyBorder="1" applyAlignment="1" applyProtection="1">
      <alignment horizontal="center" readingOrder="2"/>
    </xf>
    <xf numFmtId="49" fontId="45" fillId="0" borderId="243" xfId="0" applyNumberFormat="1" applyFont="1" applyFill="1" applyBorder="1" applyAlignment="1" applyProtection="1">
      <alignment horizontal="center" vertical="center" wrapText="1" readingOrder="2"/>
    </xf>
    <xf numFmtId="49" fontId="45" fillId="0" borderId="243" xfId="0" applyNumberFormat="1" applyFont="1" applyFill="1" applyBorder="1" applyAlignment="1" applyProtection="1">
      <alignment horizontal="center" vertical="center" readingOrder="2"/>
    </xf>
    <xf numFmtId="10" fontId="106" fillId="4" borderId="1" xfId="3" applyNumberFormat="1" applyFont="1" applyFill="1" applyBorder="1" applyAlignment="1" applyProtection="1">
      <alignment horizontal="center" vertical="center" shrinkToFit="1" readingOrder="1"/>
    </xf>
    <xf numFmtId="10" fontId="47" fillId="15" borderId="178" xfId="0" applyNumberFormat="1" applyFont="1" applyFill="1" applyBorder="1" applyAlignment="1" applyProtection="1">
      <alignment horizontal="center" shrinkToFit="1" readingOrder="1"/>
    </xf>
    <xf numFmtId="10" fontId="47" fillId="15" borderId="237" xfId="0" applyNumberFormat="1" applyFont="1" applyFill="1" applyBorder="1" applyAlignment="1" applyProtection="1">
      <alignment horizontal="center" shrinkToFit="1" readingOrder="1"/>
    </xf>
    <xf numFmtId="10" fontId="47" fillId="15" borderId="447" xfId="0" applyNumberFormat="1" applyFont="1" applyFill="1" applyBorder="1" applyAlignment="1" applyProtection="1">
      <alignment horizontal="center" shrinkToFit="1" readingOrder="1"/>
    </xf>
    <xf numFmtId="0" fontId="101" fillId="10" borderId="8" xfId="3" applyFont="1" applyFill="1" applyBorder="1" applyAlignment="1" applyProtection="1">
      <alignment horizontal="center" vertical="center" readingOrder="2"/>
    </xf>
    <xf numFmtId="0" fontId="101" fillId="10" borderId="0" xfId="3" applyFont="1" applyFill="1" applyBorder="1" applyAlignment="1" applyProtection="1">
      <alignment horizontal="center" vertical="center" readingOrder="2"/>
    </xf>
    <xf numFmtId="0" fontId="101" fillId="10" borderId="10" xfId="3" applyFont="1" applyFill="1" applyBorder="1" applyAlignment="1" applyProtection="1">
      <alignment horizontal="center" vertical="center" readingOrder="2"/>
    </xf>
    <xf numFmtId="0" fontId="13" fillId="30" borderId="14" xfId="0" applyFont="1" applyFill="1" applyBorder="1" applyAlignment="1">
      <alignment horizontal="center" vertical="center" wrapText="1" readingOrder="2"/>
    </xf>
    <xf numFmtId="10" fontId="48" fillId="0" borderId="449" xfId="3" applyNumberFormat="1" applyFont="1" applyFill="1" applyBorder="1" applyAlignment="1" applyProtection="1">
      <alignment horizontal="right" vertical="center" shrinkToFit="1" readingOrder="1"/>
    </xf>
    <xf numFmtId="9" fontId="13" fillId="0" borderId="450" xfId="3" applyNumberFormat="1" applyFont="1" applyFill="1" applyBorder="1" applyAlignment="1" applyProtection="1">
      <alignment horizontal="center" vertical="center" shrinkToFit="1" readingOrder="1"/>
    </xf>
    <xf numFmtId="0" fontId="14" fillId="0" borderId="451" xfId="0" applyFont="1" applyFill="1" applyBorder="1"/>
    <xf numFmtId="0" fontId="105" fillId="14" borderId="203" xfId="0" applyFont="1" applyFill="1" applyBorder="1" applyAlignment="1" applyProtection="1">
      <alignment horizontal="right" readingOrder="2"/>
    </xf>
    <xf numFmtId="0" fontId="73" fillId="0" borderId="221" xfId="0" applyFont="1" applyFill="1" applyBorder="1" applyAlignment="1" applyProtection="1">
      <alignment vertical="center" readingOrder="2"/>
    </xf>
    <xf numFmtId="0" fontId="73" fillId="0" borderId="210" xfId="0" applyFont="1" applyFill="1" applyBorder="1" applyAlignment="1" applyProtection="1">
      <alignment vertical="center" readingOrder="2"/>
    </xf>
    <xf numFmtId="0" fontId="73" fillId="0" borderId="211" xfId="0" applyFont="1" applyFill="1" applyBorder="1" applyAlignment="1" applyProtection="1">
      <alignment vertical="center" readingOrder="2"/>
    </xf>
    <xf numFmtId="0" fontId="50" fillId="0" borderId="452" xfId="0" applyFont="1" applyFill="1" applyBorder="1" applyAlignment="1" applyProtection="1">
      <alignment horizontal="center" vertical="center" readingOrder="2"/>
    </xf>
    <xf numFmtId="0" fontId="61" fillId="0" borderId="453" xfId="0" applyFont="1" applyFill="1" applyBorder="1" applyAlignment="1" applyProtection="1">
      <alignment horizontal="center" vertical="center" readingOrder="2"/>
    </xf>
    <xf numFmtId="0" fontId="61" fillId="0" borderId="454" xfId="0" applyFont="1" applyFill="1" applyBorder="1" applyAlignment="1" applyProtection="1">
      <alignment horizontal="center" vertical="center" readingOrder="2"/>
    </xf>
    <xf numFmtId="0" fontId="66" fillId="0" borderId="204" xfId="0" applyFont="1" applyFill="1" applyBorder="1" applyAlignment="1" applyProtection="1">
      <alignment readingOrder="2"/>
    </xf>
    <xf numFmtId="0" fontId="66" fillId="0" borderId="192" xfId="0" applyFont="1" applyFill="1" applyBorder="1" applyAlignment="1" applyProtection="1">
      <alignment readingOrder="2"/>
    </xf>
    <xf numFmtId="0" fontId="66" fillId="0" borderId="303" xfId="0" applyFont="1" applyFill="1" applyBorder="1" applyAlignment="1" applyProtection="1">
      <alignment readingOrder="2"/>
    </xf>
    <xf numFmtId="0" fontId="102" fillId="3" borderId="140" xfId="3" applyFont="1" applyFill="1" applyBorder="1" applyAlignment="1" applyProtection="1">
      <alignment horizontal="right" vertical="center" readingOrder="1"/>
    </xf>
    <xf numFmtId="0" fontId="102" fillId="3" borderId="141" xfId="3" applyFont="1" applyFill="1" applyBorder="1" applyAlignment="1" applyProtection="1">
      <alignment horizontal="right" vertical="center" readingOrder="1"/>
    </xf>
    <xf numFmtId="0" fontId="102" fillId="3" borderId="142" xfId="3" applyFont="1" applyFill="1" applyBorder="1" applyAlignment="1" applyProtection="1">
      <alignment horizontal="right" vertical="center" readingOrder="1"/>
    </xf>
    <xf numFmtId="1" fontId="22" fillId="0" borderId="243" xfId="0" applyNumberFormat="1" applyFont="1" applyFill="1" applyBorder="1" applyAlignment="1">
      <alignment horizontal="center" vertical="center" shrinkToFit="1"/>
    </xf>
    <xf numFmtId="0" fontId="47" fillId="0" borderId="102" xfId="3" applyFont="1" applyFill="1" applyBorder="1" applyAlignment="1" applyProtection="1">
      <alignment horizontal="center" wrapText="1" readingOrder="2"/>
    </xf>
    <xf numFmtId="0" fontId="47" fillId="0" borderId="46" xfId="3" applyFont="1" applyFill="1" applyBorder="1" applyAlignment="1" applyProtection="1">
      <alignment horizontal="center" wrapText="1" readingOrder="2"/>
    </xf>
    <xf numFmtId="0" fontId="47" fillId="0" borderId="103" xfId="3" applyFont="1" applyFill="1" applyBorder="1" applyAlignment="1" applyProtection="1">
      <alignment horizontal="center" wrapText="1" readingOrder="2"/>
    </xf>
    <xf numFmtId="8" fontId="48" fillId="0" borderId="455" xfId="2" applyNumberFormat="1" applyFont="1" applyFill="1" applyBorder="1" applyAlignment="1" applyProtection="1">
      <alignment horizontal="center" vertical="center" shrinkToFit="1"/>
    </xf>
    <xf numFmtId="8" fontId="48" fillId="0" borderId="456" xfId="2" applyNumberFormat="1" applyFont="1" applyFill="1" applyBorder="1" applyAlignment="1" applyProtection="1">
      <alignment horizontal="center" vertical="center" shrinkToFit="1"/>
    </xf>
    <xf numFmtId="8" fontId="48" fillId="0" borderId="457" xfId="2" applyNumberFormat="1" applyFont="1" applyFill="1" applyBorder="1" applyAlignment="1" applyProtection="1">
      <alignment horizontal="center" vertical="center" shrinkToFit="1"/>
    </xf>
    <xf numFmtId="8" fontId="22" fillId="0" borderId="458" xfId="2" applyNumberFormat="1" applyFont="1" applyFill="1" applyBorder="1" applyAlignment="1" applyProtection="1">
      <alignment horizontal="center" vertical="center" shrinkToFit="1"/>
    </xf>
    <xf numFmtId="8" fontId="22" fillId="0" borderId="456" xfId="2" applyNumberFormat="1" applyFont="1" applyFill="1" applyBorder="1" applyAlignment="1" applyProtection="1">
      <alignment horizontal="center" vertical="center" shrinkToFit="1"/>
    </xf>
    <xf numFmtId="8" fontId="22" fillId="0" borderId="459" xfId="2" applyNumberFormat="1" applyFont="1" applyFill="1" applyBorder="1" applyAlignment="1" applyProtection="1">
      <alignment horizontal="center" vertical="center" shrinkToFit="1"/>
    </xf>
    <xf numFmtId="169" fontId="48" fillId="0" borderId="456" xfId="2" applyNumberFormat="1" applyFont="1" applyFill="1" applyBorder="1" applyAlignment="1" applyProtection="1">
      <alignment horizontal="center" vertical="center" shrinkToFit="1"/>
    </xf>
    <xf numFmtId="169" fontId="48" fillId="0" borderId="458" xfId="2" applyNumberFormat="1" applyFont="1" applyFill="1" applyBorder="1" applyAlignment="1" applyProtection="1">
      <alignment horizontal="center" vertical="center" shrinkToFit="1"/>
    </xf>
    <xf numFmtId="169" fontId="48" fillId="0" borderId="460" xfId="2" applyNumberFormat="1" applyFont="1" applyFill="1" applyBorder="1" applyAlignment="1" applyProtection="1">
      <alignment horizontal="center" vertical="center" shrinkToFit="1"/>
    </xf>
    <xf numFmtId="2" fontId="14" fillId="0" borderId="353" xfId="0" applyNumberFormat="1" applyFont="1" applyFill="1" applyBorder="1" applyAlignment="1" applyProtection="1">
      <alignment vertical="center" shrinkToFit="1" readingOrder="1"/>
    </xf>
    <xf numFmtId="0" fontId="14" fillId="0" borderId="448" xfId="0" applyFont="1" applyFill="1" applyBorder="1"/>
    <xf numFmtId="0" fontId="24" fillId="0" borderId="1" xfId="0" applyFont="1" applyBorder="1" applyAlignment="1">
      <alignment shrinkToFit="1"/>
    </xf>
    <xf numFmtId="0" fontId="107" fillId="3" borderId="143" xfId="3" applyFont="1" applyFill="1" applyBorder="1" applyAlignment="1" applyProtection="1">
      <alignment horizontal="center" vertical="center" readingOrder="2"/>
    </xf>
    <xf numFmtId="0" fontId="107" fillId="3" borderId="144" xfId="3" applyFont="1" applyFill="1" applyBorder="1" applyAlignment="1" applyProtection="1">
      <alignment horizontal="center" vertical="center" readingOrder="2"/>
    </xf>
    <xf numFmtId="0" fontId="107" fillId="3" borderId="145" xfId="3" applyFont="1" applyFill="1" applyBorder="1" applyAlignment="1" applyProtection="1">
      <alignment horizontal="center" vertical="center" readingOrder="2"/>
    </xf>
    <xf numFmtId="0" fontId="141" fillId="16" borderId="0" xfId="0" applyFont="1" applyFill="1" applyAlignment="1" applyProtection="1">
      <alignment horizontal="center" vertical="center" readingOrder="2"/>
    </xf>
    <xf numFmtId="164" fontId="101" fillId="3" borderId="146" xfId="3" applyNumberFormat="1" applyFont="1" applyFill="1" applyBorder="1" applyAlignment="1" applyProtection="1">
      <alignment horizontal="right" vertical="center" shrinkToFit="1" readingOrder="1"/>
    </xf>
    <xf numFmtId="164" fontId="101" fillId="3" borderId="144" xfId="3" applyNumberFormat="1" applyFont="1" applyFill="1" applyBorder="1" applyAlignment="1" applyProtection="1">
      <alignment horizontal="right" vertical="center" shrinkToFit="1" readingOrder="1"/>
    </xf>
    <xf numFmtId="164" fontId="101" fillId="3" borderId="147" xfId="3" applyNumberFormat="1" applyFont="1" applyFill="1" applyBorder="1" applyAlignment="1" applyProtection="1">
      <alignment horizontal="right" vertical="center" shrinkToFit="1" readingOrder="1"/>
    </xf>
    <xf numFmtId="9" fontId="13" fillId="0" borderId="252" xfId="3" applyNumberFormat="1" applyFont="1" applyFill="1" applyBorder="1" applyAlignment="1" applyProtection="1">
      <alignment horizontal="center" vertical="center" shrinkToFit="1" readingOrder="1"/>
    </xf>
    <xf numFmtId="9" fontId="13" fillId="0" borderId="253" xfId="3" applyNumberFormat="1" applyFont="1" applyFill="1" applyBorder="1" applyAlignment="1" applyProtection="1">
      <alignment horizontal="center" vertical="center" shrinkToFit="1" readingOrder="1"/>
    </xf>
    <xf numFmtId="9" fontId="13" fillId="0" borderId="443" xfId="3" applyNumberFormat="1" applyFont="1" applyFill="1" applyBorder="1" applyAlignment="1" applyProtection="1">
      <alignment horizontal="center" vertical="center" shrinkToFit="1" readingOrder="1"/>
    </xf>
    <xf numFmtId="0" fontId="14" fillId="0" borderId="444" xfId="0" applyFont="1" applyFill="1" applyBorder="1"/>
    <xf numFmtId="49" fontId="22" fillId="0" borderId="243" xfId="0" applyNumberFormat="1" applyFont="1" applyFill="1" applyBorder="1" applyAlignment="1">
      <alignment horizontal="center" shrinkToFit="1"/>
    </xf>
    <xf numFmtId="0" fontId="14" fillId="0" borderId="25" xfId="0" applyFont="1" applyFill="1" applyBorder="1" applyAlignment="1" applyProtection="1">
      <alignment vertical="center" readingOrder="2"/>
    </xf>
    <xf numFmtId="0" fontId="14" fillId="0" borderId="22" xfId="0" applyFont="1" applyFill="1" applyBorder="1" applyAlignment="1" applyProtection="1">
      <alignment vertical="center" readingOrder="2"/>
    </xf>
    <xf numFmtId="0" fontId="14" fillId="0" borderId="0" xfId="0" applyFont="1" applyFill="1" applyBorder="1" applyAlignment="1" applyProtection="1">
      <alignment vertical="center" readingOrder="2"/>
    </xf>
    <xf numFmtId="0" fontId="44" fillId="0" borderId="62" xfId="3" applyFont="1" applyFill="1" applyBorder="1" applyAlignment="1" applyProtection="1">
      <alignment horizontal="center" vertical="center" readingOrder="2"/>
    </xf>
    <xf numFmtId="0" fontId="44" fillId="0" borderId="29" xfId="3" applyFont="1" applyFill="1" applyBorder="1" applyAlignment="1" applyProtection="1">
      <alignment horizontal="center" vertical="center" readingOrder="2"/>
    </xf>
    <xf numFmtId="0" fontId="7" fillId="0" borderId="1" xfId="0" applyFont="1" applyBorder="1" applyAlignment="1">
      <alignment shrinkToFit="1"/>
    </xf>
    <xf numFmtId="0" fontId="22" fillId="12" borderId="14" xfId="0" applyFont="1" applyFill="1" applyBorder="1" applyAlignment="1" applyProtection="1">
      <alignment horizontal="right" readingOrder="2"/>
    </xf>
    <xf numFmtId="0" fontId="22" fillId="12" borderId="16" xfId="0" applyFont="1" applyFill="1" applyBorder="1" applyAlignment="1" applyProtection="1">
      <alignment horizontal="right" readingOrder="2"/>
    </xf>
    <xf numFmtId="0" fontId="22" fillId="12" borderId="15"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22" fillId="13" borderId="16" xfId="0" applyFont="1" applyFill="1" applyBorder="1" applyAlignment="1" applyProtection="1">
      <alignment horizontal="right" readingOrder="2"/>
    </xf>
    <xf numFmtId="0" fontId="22" fillId="18" borderId="14" xfId="0" applyFont="1" applyFill="1" applyBorder="1" applyAlignment="1" applyProtection="1">
      <alignment horizontal="right" vertical="center" readingOrder="2"/>
    </xf>
    <xf numFmtId="0" fontId="22" fillId="18" borderId="16" xfId="0" applyFont="1" applyFill="1" applyBorder="1" applyAlignment="1" applyProtection="1">
      <alignment horizontal="right" vertical="center" readingOrder="2"/>
    </xf>
    <xf numFmtId="0" fontId="66" fillId="0" borderId="221" xfId="0" applyFont="1" applyFill="1" applyBorder="1" applyAlignment="1" applyProtection="1">
      <alignment horizontal="right" vertical="center" wrapText="1" readingOrder="2"/>
    </xf>
    <xf numFmtId="0" fontId="66" fillId="0" borderId="210" xfId="0" applyFont="1" applyFill="1" applyBorder="1" applyAlignment="1" applyProtection="1">
      <alignment horizontal="right" vertical="center" wrapText="1" readingOrder="2"/>
    </xf>
    <xf numFmtId="0" fontId="66" fillId="0" borderId="211" xfId="0" applyFont="1" applyFill="1" applyBorder="1" applyAlignment="1" applyProtection="1">
      <alignment horizontal="right" vertical="center" wrapText="1" readingOrder="2"/>
    </xf>
    <xf numFmtId="0" fontId="54" fillId="0" borderId="210" xfId="0" applyFont="1" applyFill="1" applyBorder="1" applyAlignment="1" applyProtection="1">
      <alignment horizontal="right" readingOrder="1"/>
    </xf>
    <xf numFmtId="0" fontId="14" fillId="0" borderId="210" xfId="0" applyFont="1" applyBorder="1" applyAlignment="1">
      <alignment horizontal="right"/>
    </xf>
    <xf numFmtId="0" fontId="14" fillId="0" borderId="211" xfId="0" applyFont="1" applyBorder="1" applyAlignment="1">
      <alignment horizontal="right"/>
    </xf>
    <xf numFmtId="0" fontId="66" fillId="0" borderId="221" xfId="0" applyFont="1" applyFill="1" applyBorder="1" applyAlignment="1" applyProtection="1">
      <alignment horizontal="right" readingOrder="2"/>
    </xf>
    <xf numFmtId="0" fontId="66" fillId="0" borderId="210" xfId="0" applyFont="1" applyFill="1" applyBorder="1" applyAlignment="1" applyProtection="1">
      <alignment horizontal="right" readingOrder="2"/>
    </xf>
    <xf numFmtId="0" fontId="66" fillId="0" borderId="211" xfId="0" applyFont="1" applyFill="1" applyBorder="1" applyAlignment="1" applyProtection="1">
      <alignment horizontal="right" readingOrder="2"/>
    </xf>
    <xf numFmtId="164" fontId="101" fillId="3" borderId="52" xfId="3" applyNumberFormat="1" applyFont="1" applyFill="1" applyBorder="1" applyAlignment="1" applyProtection="1">
      <alignment horizontal="right" vertical="center" shrinkToFit="1" readingOrder="1"/>
    </xf>
    <xf numFmtId="164" fontId="101" fillId="3" borderId="16" xfId="3" applyNumberFormat="1" applyFont="1" applyFill="1" applyBorder="1" applyAlignment="1" applyProtection="1">
      <alignment horizontal="right" vertical="center" shrinkToFit="1" readingOrder="1"/>
    </xf>
    <xf numFmtId="164" fontId="101" fillId="3" borderId="15" xfId="3" applyNumberFormat="1" applyFont="1" applyFill="1" applyBorder="1" applyAlignment="1" applyProtection="1">
      <alignment horizontal="right" vertical="center" shrinkToFit="1" readingOrder="1"/>
    </xf>
    <xf numFmtId="166" fontId="66" fillId="0" borderId="436" xfId="3" applyNumberFormat="1" applyFont="1" applyFill="1" applyBorder="1" applyAlignment="1" applyProtection="1">
      <alignment vertical="center" shrinkToFit="1" readingOrder="1"/>
    </xf>
    <xf numFmtId="166" fontId="66" fillId="0" borderId="437" xfId="3" applyNumberFormat="1" applyFont="1" applyFill="1" applyBorder="1" applyAlignment="1" applyProtection="1">
      <alignment vertical="center" shrinkToFit="1" readingOrder="1"/>
    </xf>
    <xf numFmtId="166" fontId="66" fillId="0" borderId="430" xfId="3" applyNumberFormat="1" applyFont="1" applyFill="1" applyBorder="1" applyAlignment="1" applyProtection="1">
      <alignment vertical="center" shrinkToFit="1" readingOrder="1"/>
    </xf>
    <xf numFmtId="166" fontId="66" fillId="0" borderId="431" xfId="3" applyNumberFormat="1" applyFont="1" applyFill="1" applyBorder="1" applyAlignment="1" applyProtection="1">
      <alignment vertical="center" shrinkToFit="1" readingOrder="1"/>
    </xf>
    <xf numFmtId="166" fontId="66" fillId="0" borderId="432" xfId="3" applyNumberFormat="1" applyFont="1" applyFill="1" applyBorder="1" applyAlignment="1" applyProtection="1">
      <alignment vertical="center" shrinkToFit="1" readingOrder="1"/>
    </xf>
    <xf numFmtId="0" fontId="44" fillId="0" borderId="433" xfId="3" applyFont="1" applyFill="1" applyBorder="1" applyAlignment="1" applyProtection="1">
      <alignment horizontal="center" vertical="center" readingOrder="2"/>
    </xf>
    <xf numFmtId="0" fontId="44" fillId="0" borderId="434" xfId="3" applyFont="1" applyFill="1" applyBorder="1" applyAlignment="1" applyProtection="1">
      <alignment horizontal="center" vertical="center" readingOrder="2"/>
    </xf>
    <xf numFmtId="0" fontId="44" fillId="0" borderId="435" xfId="3" applyFont="1" applyFill="1" applyBorder="1" applyAlignment="1" applyProtection="1">
      <alignment horizontal="center" vertical="center" readingOrder="2"/>
    </xf>
    <xf numFmtId="0" fontId="49" fillId="0" borderId="416" xfId="3" applyFont="1" applyFill="1" applyBorder="1" applyAlignment="1" applyProtection="1">
      <alignment horizontal="center" vertical="top" readingOrder="2"/>
    </xf>
    <xf numFmtId="0" fontId="49" fillId="0" borderId="417" xfId="3" applyFont="1" applyFill="1" applyBorder="1" applyAlignment="1" applyProtection="1">
      <alignment horizontal="center" vertical="top" readingOrder="2"/>
    </xf>
    <xf numFmtId="0" fontId="49" fillId="0" borderId="418" xfId="3" applyFont="1" applyFill="1" applyBorder="1" applyAlignment="1" applyProtection="1">
      <alignment horizontal="center" vertical="top" readingOrder="2"/>
    </xf>
    <xf numFmtId="0" fontId="44" fillId="0" borderId="256" xfId="3" applyFont="1" applyFill="1" applyBorder="1" applyAlignment="1" applyProtection="1">
      <alignment horizontal="center" vertical="center" shrinkToFit="1" readingOrder="2"/>
    </xf>
    <xf numFmtId="0" fontId="44" fillId="0" borderId="438" xfId="3" applyFont="1" applyFill="1" applyBorder="1" applyAlignment="1" applyProtection="1">
      <alignment horizontal="center" vertical="center" shrinkToFit="1" readingOrder="2"/>
    </xf>
    <xf numFmtId="0" fontId="49" fillId="0" borderId="22" xfId="3" applyFont="1" applyFill="1" applyBorder="1" applyAlignment="1" applyProtection="1">
      <alignment horizontal="center" vertical="center" shrinkToFit="1" readingOrder="2"/>
    </xf>
    <xf numFmtId="0" fontId="49" fillId="0" borderId="0" xfId="3" applyFont="1" applyFill="1" applyBorder="1" applyAlignment="1" applyProtection="1">
      <alignment horizontal="center" vertical="center" shrinkToFit="1" readingOrder="2"/>
    </xf>
    <xf numFmtId="0" fontId="49" fillId="0" borderId="10" xfId="3" applyFont="1" applyFill="1" applyBorder="1" applyAlignment="1" applyProtection="1">
      <alignment horizontal="center" vertical="center" shrinkToFit="1" readingOrder="2"/>
    </xf>
    <xf numFmtId="166" fontId="22" fillId="0" borderId="244" xfId="0" applyNumberFormat="1" applyFont="1" applyFill="1" applyBorder="1" applyAlignment="1" applyProtection="1">
      <alignment vertical="center" shrinkToFit="1" readingOrder="1"/>
    </xf>
    <xf numFmtId="166" fontId="22" fillId="0" borderId="215" xfId="0" applyNumberFormat="1" applyFont="1" applyFill="1" applyBorder="1" applyAlignment="1" applyProtection="1">
      <alignment vertical="center" shrinkToFit="1" readingOrder="1"/>
    </xf>
    <xf numFmtId="166" fontId="22" fillId="0" borderId="439" xfId="0" applyNumberFormat="1" applyFont="1" applyFill="1" applyBorder="1" applyAlignment="1" applyProtection="1">
      <alignment vertical="center" shrinkToFit="1" readingOrder="1"/>
    </xf>
    <xf numFmtId="10" fontId="66" fillId="0" borderId="436" xfId="3" applyNumberFormat="1" applyFont="1" applyFill="1" applyBorder="1" applyAlignment="1" applyProtection="1">
      <alignment horizontal="center" vertical="center" shrinkToFit="1" readingOrder="1"/>
    </xf>
    <xf numFmtId="10" fontId="48" fillId="0" borderId="440" xfId="3" applyNumberFormat="1" applyFont="1" applyFill="1" applyBorder="1" applyAlignment="1" applyProtection="1">
      <alignment horizontal="right" vertical="center" shrinkToFit="1" readingOrder="1"/>
    </xf>
    <xf numFmtId="10" fontId="48" fillId="0" borderId="436" xfId="3" applyNumberFormat="1" applyFont="1" applyFill="1" applyBorder="1" applyAlignment="1" applyProtection="1">
      <alignment horizontal="right" vertical="center" shrinkToFit="1" readingOrder="1"/>
    </xf>
    <xf numFmtId="9" fontId="13" fillId="0" borderId="441" xfId="3" applyNumberFormat="1" applyFont="1" applyFill="1" applyBorder="1" applyAlignment="1" applyProtection="1">
      <alignment horizontal="center" vertical="center" shrinkToFit="1" readingOrder="1"/>
    </xf>
    <xf numFmtId="9" fontId="13" fillId="0" borderId="426" xfId="3" applyNumberFormat="1" applyFont="1" applyFill="1" applyBorder="1" applyAlignment="1" applyProtection="1">
      <alignment horizontal="center" vertical="center" shrinkToFit="1" readingOrder="1"/>
    </xf>
    <xf numFmtId="9" fontId="13" fillId="0" borderId="182" xfId="3" applyNumberFormat="1" applyFont="1" applyFill="1" applyBorder="1" applyAlignment="1" applyProtection="1">
      <alignment horizontal="center" vertical="center" shrinkToFit="1" readingOrder="1"/>
    </xf>
    <xf numFmtId="0" fontId="14" fillId="0" borderId="244" xfId="0" applyFont="1" applyFill="1" applyBorder="1"/>
    <xf numFmtId="0" fontId="66" fillId="0" borderId="221" xfId="0" applyFont="1" applyFill="1" applyBorder="1" applyAlignment="1" applyProtection="1">
      <alignment horizontal="center" shrinkToFit="1" readingOrder="2"/>
    </xf>
    <xf numFmtId="0" fontId="66" fillId="0" borderId="210" xfId="0" applyFont="1" applyFill="1" applyBorder="1" applyAlignment="1" applyProtection="1">
      <alignment horizontal="center" shrinkToFit="1" readingOrder="2"/>
    </xf>
    <xf numFmtId="0" fontId="66" fillId="0" borderId="211" xfId="0" applyFont="1" applyFill="1" applyBorder="1" applyAlignment="1" applyProtection="1">
      <alignment horizontal="center" shrinkToFit="1" readingOrder="2"/>
    </xf>
    <xf numFmtId="0" fontId="23" fillId="0" borderId="212" xfId="0" applyFont="1" applyFill="1" applyBorder="1" applyAlignment="1" applyProtection="1">
      <alignment readingOrder="2"/>
    </xf>
    <xf numFmtId="10" fontId="47" fillId="0" borderId="428" xfId="0" applyNumberFormat="1" applyFont="1" applyFill="1" applyBorder="1" applyAlignment="1" applyProtection="1">
      <alignment horizontal="center" shrinkToFit="1" readingOrder="1"/>
    </xf>
    <xf numFmtId="10" fontId="47" fillId="0" borderId="237" xfId="0" applyNumberFormat="1" applyFont="1" applyFill="1" applyBorder="1" applyAlignment="1" applyProtection="1">
      <alignment horizontal="center" shrinkToFit="1" readingOrder="1"/>
    </xf>
    <xf numFmtId="10" fontId="47" fillId="0" borderId="429" xfId="0" applyNumberFormat="1" applyFont="1" applyFill="1" applyBorder="1" applyAlignment="1" applyProtection="1">
      <alignment horizontal="center" shrinkToFit="1" readingOrder="1"/>
    </xf>
    <xf numFmtId="0" fontId="22" fillId="0" borderId="204" xfId="0" applyFont="1" applyFill="1" applyBorder="1" applyAlignment="1" applyProtection="1">
      <alignment horizontal="center" readingOrder="2"/>
    </xf>
    <xf numFmtId="0" fontId="22" fillId="0" borderId="192" xfId="0" applyFont="1" applyFill="1" applyBorder="1" applyAlignment="1" applyProtection="1">
      <alignment horizontal="center" readingOrder="2"/>
    </xf>
    <xf numFmtId="0" fontId="49" fillId="0" borderId="132" xfId="3" applyFont="1" applyFill="1" applyBorder="1" applyAlignment="1" applyProtection="1">
      <alignment horizontal="center" vertical="center" readingOrder="2"/>
    </xf>
    <xf numFmtId="0" fontId="49" fillId="0" borderId="26" xfId="3" applyFont="1" applyFill="1" applyBorder="1" applyAlignment="1" applyProtection="1">
      <alignment horizontal="center" vertical="center" readingOrder="2"/>
    </xf>
    <xf numFmtId="0" fontId="49" fillId="0" borderId="131" xfId="3" applyFont="1" applyFill="1" applyBorder="1" applyAlignment="1" applyProtection="1">
      <alignment horizontal="center" vertical="center" readingOrder="2"/>
    </xf>
    <xf numFmtId="1" fontId="66" fillId="0" borderId="264" xfId="0" applyNumberFormat="1" applyFont="1" applyFill="1" applyBorder="1" applyAlignment="1" applyProtection="1">
      <alignment horizontal="center" shrinkToFit="1" readingOrder="2"/>
    </xf>
    <xf numFmtId="1" fontId="66" fillId="0" borderId="265" xfId="0" applyNumberFormat="1" applyFont="1" applyFill="1" applyBorder="1" applyAlignment="1" applyProtection="1">
      <alignment horizontal="center" shrinkToFit="1" readingOrder="2"/>
    </xf>
    <xf numFmtId="1" fontId="66" fillId="0" borderId="266" xfId="0" applyNumberFormat="1" applyFont="1" applyFill="1" applyBorder="1" applyAlignment="1" applyProtection="1">
      <alignment horizontal="center" shrinkToFit="1" readingOrder="2"/>
    </xf>
    <xf numFmtId="175" fontId="66" fillId="0" borderId="204" xfId="0" applyNumberFormat="1" applyFont="1" applyFill="1" applyBorder="1" applyAlignment="1" applyProtection="1">
      <alignment horizontal="center" shrinkToFit="1" readingOrder="2"/>
    </xf>
    <xf numFmtId="175" fontId="66" fillId="0" borderId="192" xfId="0" applyNumberFormat="1" applyFont="1" applyFill="1" applyBorder="1" applyAlignment="1" applyProtection="1">
      <alignment horizontal="center" shrinkToFit="1" readingOrder="2"/>
    </xf>
    <xf numFmtId="175" fontId="66" fillId="0" borderId="303" xfId="0" applyNumberFormat="1" applyFont="1" applyFill="1" applyBorder="1" applyAlignment="1" applyProtection="1">
      <alignment horizontal="center" shrinkToFit="1" readingOrder="2"/>
    </xf>
    <xf numFmtId="0" fontId="66" fillId="0" borderId="261" xfId="0" applyFont="1" applyFill="1" applyBorder="1" applyAlignment="1" applyProtection="1">
      <alignment horizontal="right" readingOrder="2"/>
    </xf>
    <xf numFmtId="0" fontId="54" fillId="0" borderId="210" xfId="3" applyFont="1" applyFill="1" applyBorder="1" applyAlignment="1" applyProtection="1">
      <alignment horizontal="right" readingOrder="1"/>
    </xf>
    <xf numFmtId="0" fontId="54" fillId="0" borderId="211" xfId="3" applyFont="1" applyFill="1" applyBorder="1" applyAlignment="1" applyProtection="1">
      <alignment horizontal="right" readingOrder="1"/>
    </xf>
    <xf numFmtId="0" fontId="49" fillId="0" borderId="22" xfId="3" applyFont="1" applyFill="1" applyBorder="1" applyAlignment="1" applyProtection="1">
      <alignment horizontal="center" vertical="top" readingOrder="2"/>
    </xf>
    <xf numFmtId="0" fontId="49" fillId="0" borderId="0" xfId="3" applyFont="1" applyFill="1" applyBorder="1" applyAlignment="1" applyProtection="1">
      <alignment horizontal="center" vertical="top" readingOrder="2"/>
    </xf>
    <xf numFmtId="0" fontId="49" fillId="0" borderId="10" xfId="3" applyFont="1" applyFill="1" applyBorder="1" applyAlignment="1" applyProtection="1">
      <alignment horizontal="center" vertical="top" readingOrder="2"/>
    </xf>
    <xf numFmtId="0" fontId="49" fillId="0" borderId="50" xfId="3" applyFont="1" applyFill="1" applyBorder="1" applyAlignment="1" applyProtection="1">
      <alignment horizontal="center" vertical="top" readingOrder="2"/>
    </xf>
    <xf numFmtId="0" fontId="49" fillId="0" borderId="25" xfId="3" applyFont="1" applyFill="1" applyBorder="1" applyAlignment="1" applyProtection="1">
      <alignment horizontal="center" vertical="top" readingOrder="2"/>
    </xf>
    <xf numFmtId="0" fontId="49" fillId="0" borderId="29" xfId="3" applyFont="1" applyFill="1" applyBorder="1" applyAlignment="1" applyProtection="1">
      <alignment horizontal="center" vertical="top" readingOrder="2"/>
    </xf>
    <xf numFmtId="10" fontId="48" fillId="0" borderId="430" xfId="3" applyNumberFormat="1" applyFont="1" applyFill="1" applyBorder="1" applyAlignment="1" applyProtection="1">
      <alignment horizontal="right" vertical="center" shrinkToFit="1" readingOrder="1"/>
    </xf>
    <xf numFmtId="10" fontId="48" fillId="0" borderId="431" xfId="3" applyNumberFormat="1" applyFont="1" applyFill="1" applyBorder="1" applyAlignment="1" applyProtection="1">
      <alignment horizontal="right" vertical="center" shrinkToFit="1" readingOrder="1"/>
    </xf>
    <xf numFmtId="10" fontId="48" fillId="0" borderId="432" xfId="3" applyNumberFormat="1" applyFont="1" applyFill="1" applyBorder="1" applyAlignment="1" applyProtection="1">
      <alignment horizontal="right" vertical="center" shrinkToFit="1" readingOrder="1"/>
    </xf>
    <xf numFmtId="0" fontId="44" fillId="0" borderId="256" xfId="3" applyFont="1" applyFill="1" applyBorder="1" applyAlignment="1" applyProtection="1">
      <alignment horizontal="center" vertical="center" readingOrder="2"/>
    </xf>
    <xf numFmtId="173" fontId="47" fillId="0" borderId="192" xfId="0" applyNumberFormat="1" applyFont="1" applyFill="1" applyBorder="1" applyAlignment="1" applyProtection="1">
      <alignment horizontal="center" shrinkToFit="1" readingOrder="2"/>
    </xf>
    <xf numFmtId="173" fontId="47" fillId="0" borderId="303" xfId="0" applyNumberFormat="1" applyFont="1" applyFill="1" applyBorder="1" applyAlignment="1" applyProtection="1">
      <alignment horizontal="center" shrinkToFit="1" readingOrder="2"/>
    </xf>
    <xf numFmtId="174" fontId="46" fillId="0" borderId="25" xfId="3" applyNumberFormat="1" applyFont="1" applyFill="1" applyBorder="1" applyAlignment="1" applyProtection="1">
      <alignment horizontal="center" vertical="center" shrinkToFit="1" readingOrder="2"/>
    </xf>
    <xf numFmtId="174" fontId="46" fillId="0" borderId="29" xfId="3" applyNumberFormat="1" applyFont="1" applyFill="1" applyBorder="1" applyAlignment="1" applyProtection="1">
      <alignment horizontal="center" vertical="center" shrinkToFit="1" readingOrder="2"/>
    </xf>
    <xf numFmtId="174" fontId="46" fillId="0" borderId="17" xfId="3" applyNumberFormat="1" applyFont="1" applyFill="1" applyBorder="1" applyAlignment="1" applyProtection="1">
      <alignment horizontal="center" vertical="center" shrinkToFit="1" readingOrder="2"/>
    </xf>
    <xf numFmtId="174" fontId="46" fillId="0" borderId="30" xfId="3" applyNumberFormat="1" applyFont="1" applyFill="1" applyBorder="1" applyAlignment="1" applyProtection="1">
      <alignment horizontal="center" vertical="center" shrinkToFit="1" readingOrder="2"/>
    </xf>
    <xf numFmtId="0" fontId="13" fillId="0" borderId="1" xfId="3" applyFont="1" applyFill="1" applyBorder="1" applyAlignment="1" applyProtection="1">
      <alignment horizontal="center" vertical="center" shrinkToFit="1" readingOrder="2"/>
    </xf>
    <xf numFmtId="164" fontId="46" fillId="0" borderId="419" xfId="3" applyNumberFormat="1" applyFont="1" applyFill="1" applyBorder="1" applyAlignment="1" applyProtection="1">
      <alignment horizontal="right" vertical="center" shrinkToFit="1" readingOrder="1"/>
    </xf>
    <xf numFmtId="164" fontId="46" fillId="0" borderId="420" xfId="3" applyNumberFormat="1" applyFont="1" applyFill="1" applyBorder="1" applyAlignment="1" applyProtection="1">
      <alignment horizontal="right" vertical="center" shrinkToFit="1" readingOrder="1"/>
    </xf>
    <xf numFmtId="164" fontId="46" fillId="0" borderId="421" xfId="3" applyNumberFormat="1" applyFont="1" applyFill="1" applyBorder="1" applyAlignment="1" applyProtection="1">
      <alignment horizontal="right" vertical="center" shrinkToFit="1" readingOrder="1"/>
    </xf>
    <xf numFmtId="166" fontId="69" fillId="0" borderId="422" xfId="3" applyNumberFormat="1" applyFont="1" applyFill="1" applyBorder="1" applyAlignment="1" applyProtection="1">
      <alignment vertical="center" shrinkToFit="1" readingOrder="1"/>
    </xf>
    <xf numFmtId="166" fontId="69" fillId="0" borderId="423" xfId="3" applyNumberFormat="1" applyFont="1" applyFill="1" applyBorder="1" applyAlignment="1" applyProtection="1">
      <alignment vertical="center" shrinkToFit="1" readingOrder="1"/>
    </xf>
    <xf numFmtId="166" fontId="69" fillId="0" borderId="424" xfId="3" applyNumberFormat="1" applyFont="1" applyFill="1" applyBorder="1" applyAlignment="1" applyProtection="1">
      <alignment vertical="center" shrinkToFit="1" readingOrder="1"/>
    </xf>
    <xf numFmtId="0" fontId="49" fillId="0" borderId="28" xfId="3" applyFont="1" applyFill="1" applyBorder="1" applyAlignment="1" applyProtection="1">
      <alignment horizontal="center" vertical="center" readingOrder="2"/>
    </xf>
    <xf numFmtId="0" fontId="49" fillId="0" borderId="17" xfId="3" applyFont="1" applyFill="1" applyBorder="1" applyAlignment="1" applyProtection="1">
      <alignment horizontal="center" vertical="center" readingOrder="2"/>
    </xf>
    <xf numFmtId="0" fontId="49" fillId="0" borderId="30" xfId="3" applyFont="1" applyFill="1" applyBorder="1" applyAlignment="1" applyProtection="1">
      <alignment horizontal="center" vertical="center" readingOrder="2"/>
    </xf>
    <xf numFmtId="0" fontId="49" fillId="0" borderId="14" xfId="3" applyFont="1" applyFill="1" applyBorder="1" applyAlignment="1" applyProtection="1">
      <alignment horizontal="center" vertical="center" wrapText="1" readingOrder="2"/>
    </xf>
    <xf numFmtId="0" fontId="49" fillId="0" borderId="16" xfId="3" applyFont="1" applyFill="1" applyBorder="1" applyAlignment="1" applyProtection="1">
      <alignment horizontal="center" vertical="center" wrapText="1" readingOrder="2"/>
    </xf>
    <xf numFmtId="0" fontId="49" fillId="0" borderId="15" xfId="3" applyFont="1" applyFill="1" applyBorder="1" applyAlignment="1" applyProtection="1">
      <alignment horizontal="center" vertical="center" wrapText="1" readingOrder="2"/>
    </xf>
    <xf numFmtId="9" fontId="13" fillId="0" borderId="425" xfId="3" applyNumberFormat="1" applyFont="1" applyFill="1" applyBorder="1" applyAlignment="1" applyProtection="1">
      <alignment horizontal="center" vertical="center" shrinkToFit="1" readingOrder="1"/>
    </xf>
    <xf numFmtId="9" fontId="13" fillId="0" borderId="427" xfId="3" applyNumberFormat="1" applyFont="1" applyFill="1" applyBorder="1" applyAlignment="1" applyProtection="1">
      <alignment horizontal="center" vertical="center" shrinkToFit="1" readingOrder="1"/>
    </xf>
    <xf numFmtId="0" fontId="43" fillId="0" borderId="50" xfId="3" applyFont="1" applyFill="1" applyBorder="1" applyAlignment="1" applyProtection="1">
      <alignment horizontal="center" vertical="center" readingOrder="2"/>
    </xf>
    <xf numFmtId="0" fontId="43" fillId="0" borderId="25" xfId="3" applyFont="1" applyFill="1" applyBorder="1" applyAlignment="1" applyProtection="1">
      <alignment horizontal="center" vertical="center" readingOrder="2"/>
    </xf>
    <xf numFmtId="0" fontId="43" fillId="0" borderId="29" xfId="3" applyFont="1" applyFill="1" applyBorder="1" applyAlignment="1" applyProtection="1">
      <alignment horizontal="center" vertical="center" readingOrder="2"/>
    </xf>
    <xf numFmtId="0" fontId="44" fillId="0" borderId="416" xfId="3" applyFont="1" applyFill="1" applyBorder="1" applyAlignment="1" applyProtection="1">
      <alignment horizontal="center" vertical="center" readingOrder="2"/>
    </xf>
    <xf numFmtId="0" fontId="44" fillId="0" borderId="417" xfId="3" applyFont="1" applyFill="1" applyBorder="1" applyAlignment="1" applyProtection="1">
      <alignment horizontal="center" vertical="center" readingOrder="2"/>
    </xf>
    <xf numFmtId="0" fontId="44" fillId="0" borderId="418" xfId="3" applyFont="1" applyFill="1" applyBorder="1" applyAlignment="1" applyProtection="1">
      <alignment horizontal="center" vertical="center" readingOrder="2"/>
    </xf>
    <xf numFmtId="0" fontId="49" fillId="0" borderId="135" xfId="3" applyFont="1" applyFill="1" applyBorder="1" applyAlignment="1" applyProtection="1">
      <alignment horizontal="center" vertical="center" wrapText="1" readingOrder="2"/>
    </xf>
    <xf numFmtId="0" fontId="49" fillId="0" borderId="48" xfId="3" applyFont="1" applyFill="1" applyBorder="1" applyAlignment="1" applyProtection="1">
      <alignment horizontal="center" vertical="center" wrapText="1" readingOrder="2"/>
    </xf>
    <xf numFmtId="0" fontId="49" fillId="0" borderId="136" xfId="3" applyFont="1" applyFill="1" applyBorder="1" applyAlignment="1" applyProtection="1">
      <alignment horizontal="center" vertical="center" wrapText="1" readingOrder="2"/>
    </xf>
    <xf numFmtId="0" fontId="49" fillId="0" borderId="137" xfId="3" applyFont="1" applyFill="1" applyBorder="1" applyAlignment="1" applyProtection="1">
      <alignment horizontal="center" vertical="center" wrapText="1" readingOrder="2"/>
    </xf>
    <xf numFmtId="0" fontId="49" fillId="0" borderId="17" xfId="3" applyFont="1" applyFill="1" applyBorder="1" applyAlignment="1" applyProtection="1">
      <alignment horizontal="center" vertical="center" wrapText="1" readingOrder="2"/>
    </xf>
    <xf numFmtId="0" fontId="49" fillId="0" borderId="30" xfId="3" applyFont="1" applyFill="1" applyBorder="1" applyAlignment="1" applyProtection="1">
      <alignment horizontal="center" vertical="center" wrapText="1" readingOrder="2"/>
    </xf>
    <xf numFmtId="0" fontId="20" fillId="0" borderId="0" xfId="3" applyFont="1" applyFill="1" applyBorder="1" applyAlignment="1" applyProtection="1">
      <alignment horizontal="center" vertical="center" readingOrder="2"/>
    </xf>
    <xf numFmtId="0" fontId="17" fillId="0" borderId="25" xfId="0" applyFont="1" applyFill="1" applyBorder="1" applyAlignment="1" applyProtection="1">
      <alignment readingOrder="2"/>
    </xf>
    <xf numFmtId="0" fontId="14" fillId="0" borderId="25" xfId="0" applyFont="1" applyFill="1" applyBorder="1" applyAlignment="1" applyProtection="1">
      <alignment readingOrder="2"/>
    </xf>
    <xf numFmtId="0" fontId="14" fillId="0" borderId="0" xfId="0" applyFont="1" applyFill="1" applyBorder="1" applyAlignment="1" applyProtection="1">
      <alignment readingOrder="2"/>
    </xf>
    <xf numFmtId="0" fontId="49" fillId="0" borderId="138" xfId="3" applyFont="1" applyFill="1" applyBorder="1" applyAlignment="1" applyProtection="1">
      <alignment horizontal="center" vertical="center" readingOrder="2"/>
    </xf>
    <xf numFmtId="0" fontId="20" fillId="0" borderId="69" xfId="3" applyFont="1" applyFill="1" applyBorder="1" applyAlignment="1" applyProtection="1">
      <alignment horizontal="center" vertical="center" readingOrder="2"/>
    </xf>
    <xf numFmtId="49" fontId="66" fillId="0" borderId="243" xfId="0" applyNumberFormat="1" applyFont="1" applyFill="1" applyBorder="1" applyAlignment="1" applyProtection="1">
      <alignment readingOrder="2"/>
    </xf>
    <xf numFmtId="0" fontId="43" fillId="0" borderId="0" xfId="3" applyFont="1" applyFill="1" applyBorder="1" applyAlignment="1" applyProtection="1">
      <alignment horizontal="center" vertical="center" readingOrder="2"/>
    </xf>
    <xf numFmtId="0" fontId="43" fillId="0" borderId="10" xfId="3" applyFont="1" applyFill="1" applyBorder="1" applyAlignment="1" applyProtection="1">
      <alignment horizontal="center" vertical="center" readingOrder="2"/>
    </xf>
    <xf numFmtId="0" fontId="43" fillId="0" borderId="17" xfId="3" applyFont="1" applyFill="1" applyBorder="1" applyAlignment="1" applyProtection="1">
      <alignment horizontal="center" vertical="center" readingOrder="2"/>
    </xf>
    <xf numFmtId="0" fontId="43" fillId="0" borderId="30" xfId="3" applyFont="1" applyFill="1" applyBorder="1" applyAlignment="1" applyProtection="1">
      <alignment horizontal="center" vertical="center" readingOrder="2"/>
    </xf>
    <xf numFmtId="49" fontId="46" fillId="0" borderId="221" xfId="0" applyNumberFormat="1" applyFont="1" applyFill="1" applyBorder="1" applyAlignment="1" applyProtection="1">
      <alignment horizontal="center" shrinkToFit="1" readingOrder="2"/>
    </xf>
    <xf numFmtId="49" fontId="46" fillId="0" borderId="210" xfId="0" applyNumberFormat="1" applyFont="1" applyFill="1" applyBorder="1" applyAlignment="1" applyProtection="1">
      <alignment horizontal="center" shrinkToFit="1" readingOrder="2"/>
    </xf>
    <xf numFmtId="49" fontId="46" fillId="0" borderId="211" xfId="0" applyNumberFormat="1" applyFont="1" applyFill="1" applyBorder="1" applyAlignment="1" applyProtection="1">
      <alignment horizontal="center" shrinkToFit="1" readingOrder="2"/>
    </xf>
    <xf numFmtId="0" fontId="13" fillId="0" borderId="14" xfId="3" applyFont="1" applyFill="1" applyBorder="1" applyAlignment="1" applyProtection="1">
      <alignment horizontal="center" vertical="center" readingOrder="2"/>
    </xf>
    <xf numFmtId="0" fontId="13" fillId="0" borderId="16" xfId="3" applyFont="1" applyFill="1" applyBorder="1" applyAlignment="1" applyProtection="1">
      <alignment horizontal="center" vertical="center" readingOrder="2"/>
    </xf>
    <xf numFmtId="0" fontId="13" fillId="0" borderId="15" xfId="3" applyFont="1" applyFill="1" applyBorder="1" applyAlignment="1" applyProtection="1">
      <alignment horizontal="center" vertical="center" readingOrder="2"/>
    </xf>
    <xf numFmtId="0" fontId="62" fillId="0" borderId="50" xfId="3" applyFont="1" applyFill="1" applyBorder="1" applyAlignment="1" applyProtection="1">
      <alignment vertical="center" shrinkToFit="1" readingOrder="2"/>
    </xf>
    <xf numFmtId="0" fontId="62" fillId="0" borderId="25" xfId="3" applyFont="1" applyFill="1" applyBorder="1" applyAlignment="1" applyProtection="1">
      <alignment vertical="center" shrinkToFit="1" readingOrder="2"/>
    </xf>
    <xf numFmtId="0" fontId="62" fillId="0" borderId="414" xfId="3" applyFont="1" applyFill="1" applyBorder="1" applyAlignment="1" applyProtection="1">
      <alignment vertical="center" shrinkToFit="1" readingOrder="2"/>
    </xf>
    <xf numFmtId="0" fontId="62" fillId="0" borderId="28" xfId="3" applyFont="1" applyFill="1" applyBorder="1" applyAlignment="1" applyProtection="1">
      <alignment vertical="center" shrinkToFit="1" readingOrder="2"/>
    </xf>
    <xf numFmtId="0" fontId="62" fillId="0" borderId="17" xfId="3" applyFont="1" applyFill="1" applyBorder="1" applyAlignment="1" applyProtection="1">
      <alignment vertical="center" shrinkToFit="1" readingOrder="2"/>
    </xf>
    <xf numFmtId="0" fontId="62" fillId="0" borderId="415" xfId="3" applyFont="1" applyFill="1" applyBorder="1" applyAlignment="1" applyProtection="1">
      <alignment vertical="center" shrinkToFit="1" readingOrder="2"/>
    </xf>
    <xf numFmtId="0" fontId="23" fillId="0" borderId="209" xfId="0" applyFont="1" applyFill="1" applyBorder="1" applyAlignment="1" applyProtection="1">
      <alignment readingOrder="2"/>
    </xf>
    <xf numFmtId="0" fontId="19" fillId="0" borderId="69" xfId="3" applyFont="1" applyFill="1" applyBorder="1" applyAlignment="1" applyProtection="1">
      <alignment horizontal="center" vertical="center" readingOrder="2"/>
    </xf>
    <xf numFmtId="0" fontId="22" fillId="0" borderId="221" xfId="0" applyFont="1" applyFill="1" applyBorder="1" applyAlignment="1">
      <alignment horizontal="center"/>
    </xf>
    <xf numFmtId="0" fontId="22" fillId="0" borderId="210" xfId="0" applyFont="1" applyFill="1" applyBorder="1" applyAlignment="1">
      <alignment horizontal="center"/>
    </xf>
    <xf numFmtId="0" fontId="22" fillId="0" borderId="211" xfId="0" applyFont="1" applyFill="1" applyBorder="1" applyAlignment="1">
      <alignment horizontal="center"/>
    </xf>
    <xf numFmtId="0" fontId="66" fillId="0" borderId="204" xfId="0" applyFont="1" applyFill="1" applyBorder="1" applyAlignment="1" applyProtection="1">
      <alignment horizontal="center" readingOrder="2"/>
    </xf>
    <xf numFmtId="0" fontId="66" fillId="0" borderId="192" xfId="0" applyFont="1" applyFill="1" applyBorder="1" applyAlignment="1" applyProtection="1">
      <alignment horizontal="center" readingOrder="2"/>
    </xf>
    <xf numFmtId="0" fontId="66" fillId="0" borderId="221" xfId="0" applyFont="1" applyFill="1" applyBorder="1" applyAlignment="1" applyProtection="1">
      <alignment horizontal="center" readingOrder="2"/>
    </xf>
    <xf numFmtId="0" fontId="66" fillId="0" borderId="210" xfId="0" applyFont="1" applyFill="1" applyBorder="1" applyAlignment="1" applyProtection="1">
      <alignment horizontal="center" readingOrder="2"/>
    </xf>
    <xf numFmtId="0" fontId="66" fillId="0" borderId="211" xfId="0" applyFont="1" applyFill="1" applyBorder="1" applyAlignment="1" applyProtection="1">
      <alignment horizontal="center" readingOrder="2"/>
    </xf>
    <xf numFmtId="49" fontId="48" fillId="0" borderId="221" xfId="0" applyNumberFormat="1" applyFont="1" applyFill="1" applyBorder="1" applyAlignment="1" applyProtection="1">
      <alignment horizontal="center" shrinkToFit="1" readingOrder="2"/>
    </xf>
    <xf numFmtId="49" fontId="48" fillId="0" borderId="210" xfId="0" applyNumberFormat="1" applyFont="1" applyFill="1" applyBorder="1" applyAlignment="1" applyProtection="1">
      <alignment horizontal="center" shrinkToFit="1" readingOrder="2"/>
    </xf>
    <xf numFmtId="49" fontId="48" fillId="0" borderId="211" xfId="0" applyNumberFormat="1" applyFont="1" applyFill="1" applyBorder="1" applyAlignment="1" applyProtection="1">
      <alignment horizontal="center" shrinkToFit="1" readingOrder="2"/>
    </xf>
    <xf numFmtId="49" fontId="48" fillId="0" borderId="221" xfId="0" applyNumberFormat="1" applyFont="1" applyFill="1" applyBorder="1" applyAlignment="1" applyProtection="1">
      <alignment horizontal="center" shrinkToFit="1" readingOrder="1"/>
    </xf>
    <xf numFmtId="0" fontId="14" fillId="0" borderId="210" xfId="0" applyFont="1" applyBorder="1" applyAlignment="1">
      <alignment horizontal="center" shrinkToFit="1" readingOrder="1"/>
    </xf>
    <xf numFmtId="0" fontId="14" fillId="0" borderId="211" xfId="0" applyFont="1" applyBorder="1" applyAlignment="1">
      <alignment horizontal="center" shrinkToFit="1" readingOrder="1"/>
    </xf>
    <xf numFmtId="166" fontId="22" fillId="0" borderId="182" xfId="3" applyNumberFormat="1" applyFont="1" applyFill="1" applyBorder="1" applyAlignment="1" applyProtection="1">
      <alignment horizontal="right" vertical="center" shrinkToFit="1" readingOrder="1"/>
    </xf>
    <xf numFmtId="0" fontId="14" fillId="0" borderId="182" xfId="0" applyFont="1" applyFill="1" applyBorder="1"/>
    <xf numFmtId="0" fontId="45" fillId="0" borderId="50" xfId="0" applyFont="1" applyFill="1" applyBorder="1" applyAlignment="1" applyProtection="1">
      <alignment horizontal="center" vertical="center" textRotation="90" wrapText="1" readingOrder="2"/>
    </xf>
    <xf numFmtId="0" fontId="45" fillId="0" borderId="29" xfId="0" applyFont="1" applyFill="1" applyBorder="1" applyAlignment="1" applyProtection="1">
      <alignment horizontal="center" vertical="center" textRotation="90" wrapText="1" readingOrder="2"/>
    </xf>
    <xf numFmtId="0" fontId="45" fillId="0" borderId="22" xfId="0" applyFont="1" applyFill="1" applyBorder="1" applyAlignment="1" applyProtection="1">
      <alignment horizontal="center" vertical="center" textRotation="90" wrapText="1" readingOrder="2"/>
    </xf>
    <xf numFmtId="0" fontId="45" fillId="0" borderId="10" xfId="0" applyFont="1" applyFill="1" applyBorder="1" applyAlignment="1" applyProtection="1">
      <alignment horizontal="center" vertical="center" textRotation="90" wrapText="1" readingOrder="2"/>
    </xf>
    <xf numFmtId="0" fontId="45" fillId="0" borderId="28" xfId="0" applyFont="1" applyFill="1" applyBorder="1" applyAlignment="1" applyProtection="1">
      <alignment horizontal="center" vertical="center" textRotation="90" wrapText="1" readingOrder="2"/>
    </xf>
    <xf numFmtId="0" fontId="45" fillId="0" borderId="30" xfId="0" applyFont="1" applyFill="1" applyBorder="1" applyAlignment="1" applyProtection="1">
      <alignment horizontal="center" vertical="center" textRotation="90" wrapText="1" readingOrder="2"/>
    </xf>
    <xf numFmtId="0" fontId="44" fillId="0" borderId="25" xfId="3" applyFont="1" applyFill="1" applyBorder="1" applyAlignment="1" applyProtection="1">
      <alignment horizontal="center" vertical="center" readingOrder="2"/>
    </xf>
    <xf numFmtId="0" fontId="44" fillId="0" borderId="87" xfId="3" applyFont="1" applyFill="1" applyBorder="1" applyAlignment="1" applyProtection="1">
      <alignment horizontal="center" vertical="center" readingOrder="2"/>
    </xf>
    <xf numFmtId="14" fontId="46" fillId="0" borderId="25" xfId="3" applyNumberFormat="1" applyFont="1" applyFill="1" applyBorder="1" applyAlignment="1" applyProtection="1">
      <alignment horizontal="center" vertical="center" wrapText="1" readingOrder="2"/>
    </xf>
    <xf numFmtId="14" fontId="46" fillId="0" borderId="17" xfId="3" applyNumberFormat="1" applyFont="1" applyFill="1" applyBorder="1" applyAlignment="1" applyProtection="1">
      <alignment horizontal="center" vertical="center" wrapText="1" readingOrder="2"/>
    </xf>
    <xf numFmtId="0" fontId="49" fillId="0" borderId="1" xfId="3" applyFont="1" applyFill="1" applyBorder="1" applyAlignment="1" applyProtection="1">
      <alignment horizontal="center" vertical="center" wrapText="1" readingOrder="2"/>
    </xf>
    <xf numFmtId="0" fontId="71" fillId="0" borderId="25" xfId="3" applyFont="1" applyFill="1" applyBorder="1" applyAlignment="1" applyProtection="1">
      <alignment horizontal="center" vertical="center" shrinkToFit="1" readingOrder="2"/>
    </xf>
    <xf numFmtId="0" fontId="50" fillId="0" borderId="14" xfId="0" applyFont="1" applyFill="1" applyBorder="1" applyAlignment="1" applyProtection="1">
      <alignment horizontal="center" vertical="center"/>
    </xf>
    <xf numFmtId="0" fontId="50" fillId="0" borderId="16"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49" fillId="0" borderId="69" xfId="3" applyFont="1" applyFill="1" applyBorder="1" applyAlignment="1" applyProtection="1">
      <alignment horizontal="center" vertical="center" readingOrder="2"/>
    </xf>
    <xf numFmtId="0" fontId="45" fillId="0" borderId="87" xfId="0" applyFont="1" applyFill="1" applyBorder="1" applyAlignment="1" applyProtection="1">
      <alignment horizontal="center" vertical="center" textRotation="90" wrapText="1" readingOrder="2"/>
    </xf>
    <xf numFmtId="0" fontId="45" fillId="0" borderId="86" xfId="0" applyFont="1" applyFill="1" applyBorder="1" applyAlignment="1" applyProtection="1">
      <alignment horizontal="center" vertical="center" textRotation="90" wrapText="1" readingOrder="2"/>
    </xf>
    <xf numFmtId="0" fontId="45" fillId="0" borderId="27" xfId="0" applyFont="1" applyFill="1" applyBorder="1" applyAlignment="1" applyProtection="1">
      <alignment horizontal="center" vertical="center" textRotation="90" wrapText="1" readingOrder="2"/>
    </xf>
    <xf numFmtId="0" fontId="48" fillId="0" borderId="25" xfId="3" applyFont="1" applyFill="1" applyBorder="1" applyAlignment="1" applyProtection="1">
      <alignment horizontal="right" wrapText="1" readingOrder="2"/>
    </xf>
    <xf numFmtId="179" fontId="48" fillId="0" borderId="25" xfId="3" applyNumberFormat="1" applyFont="1" applyFill="1" applyBorder="1" applyAlignment="1" applyProtection="1">
      <alignment horizontal="center" vertical="center" wrapText="1" readingOrder="2"/>
    </xf>
    <xf numFmtId="0" fontId="49" fillId="0" borderId="133" xfId="3" applyFont="1" applyFill="1" applyBorder="1" applyAlignment="1" applyProtection="1">
      <alignment horizontal="center" vertical="center" readingOrder="2"/>
    </xf>
    <xf numFmtId="0" fontId="45" fillId="0" borderId="0" xfId="0" applyFont="1" applyFill="1" applyBorder="1" applyAlignment="1" applyProtection="1">
      <alignment horizontal="center" vertical="center" wrapText="1" readingOrder="2"/>
    </xf>
    <xf numFmtId="0" fontId="45" fillId="0" borderId="86" xfId="0" applyFont="1" applyFill="1" applyBorder="1" applyAlignment="1" applyProtection="1">
      <alignment horizontal="center" vertical="center" wrapText="1" readingOrder="2"/>
    </xf>
    <xf numFmtId="0" fontId="45" fillId="0" borderId="17" xfId="0" applyFont="1" applyFill="1" applyBorder="1" applyAlignment="1" applyProtection="1">
      <alignment horizontal="center" vertical="center" wrapText="1" readingOrder="2"/>
    </xf>
    <xf numFmtId="0" fontId="44" fillId="0" borderId="134" xfId="3" applyFont="1" applyFill="1" applyBorder="1" applyAlignment="1" applyProtection="1">
      <alignment horizontal="center" vertical="center" wrapText="1" readingOrder="2"/>
    </xf>
    <xf numFmtId="0" fontId="44" fillId="0" borderId="1" xfId="3" applyFont="1" applyFill="1" applyBorder="1" applyAlignment="1" applyProtection="1">
      <alignment horizontal="center" vertical="center" wrapText="1" readingOrder="2"/>
    </xf>
    <xf numFmtId="173" fontId="22" fillId="0" borderId="273" xfId="3" applyNumberFormat="1" applyFont="1" applyFill="1" applyBorder="1" applyAlignment="1" applyProtection="1">
      <alignment horizontal="center" vertical="center" shrinkToFit="1" readingOrder="1"/>
    </xf>
    <xf numFmtId="173" fontId="22" fillId="0" borderId="244" xfId="3" applyNumberFormat="1" applyFont="1" applyFill="1" applyBorder="1" applyAlignment="1" applyProtection="1">
      <alignment horizontal="center" vertical="center" shrinkToFit="1" readingOrder="1"/>
    </xf>
    <xf numFmtId="4" fontId="22" fillId="0" borderId="273" xfId="3" applyNumberFormat="1" applyFont="1" applyFill="1" applyBorder="1" applyAlignment="1" applyProtection="1">
      <alignment horizontal="center" vertical="center" shrinkToFit="1" readingOrder="1"/>
    </xf>
    <xf numFmtId="0" fontId="14" fillId="0" borderId="274" xfId="0" applyFont="1" applyFill="1" applyBorder="1"/>
    <xf numFmtId="0" fontId="51" fillId="0" borderId="8" xfId="3" applyFont="1" applyFill="1" applyBorder="1" applyAlignment="1" applyProtection="1">
      <alignment horizontal="center" vertical="center" readingOrder="2"/>
    </xf>
    <xf numFmtId="0" fontId="51" fillId="0" borderId="0" xfId="3" applyFont="1" applyFill="1" applyBorder="1" applyAlignment="1" applyProtection="1">
      <alignment horizontal="center" vertical="center" readingOrder="2"/>
    </xf>
    <xf numFmtId="0" fontId="51" fillId="0" borderId="10" xfId="3" applyFont="1" applyFill="1" applyBorder="1" applyAlignment="1" applyProtection="1">
      <alignment horizontal="center" vertical="center" readingOrder="2"/>
    </xf>
    <xf numFmtId="10" fontId="47" fillId="0" borderId="17" xfId="3" applyNumberFormat="1" applyFont="1" applyFill="1" applyBorder="1" applyAlignment="1" applyProtection="1">
      <alignment horizontal="center" readingOrder="2"/>
    </xf>
    <xf numFmtId="0" fontId="13" fillId="0" borderId="123" xfId="2" applyFont="1" applyFill="1" applyBorder="1" applyAlignment="1" applyProtection="1">
      <alignment horizontal="left" vertical="center"/>
    </xf>
    <xf numFmtId="0" fontId="13" fillId="0" borderId="124" xfId="2" applyFont="1" applyFill="1" applyBorder="1" applyAlignment="1" applyProtection="1">
      <alignment horizontal="left" vertical="center"/>
    </xf>
    <xf numFmtId="0" fontId="13" fillId="0" borderId="125" xfId="2" applyFont="1" applyFill="1" applyBorder="1" applyAlignment="1" applyProtection="1">
      <alignment horizontal="left" vertical="center"/>
    </xf>
    <xf numFmtId="0" fontId="47" fillId="0" borderId="8" xfId="3" applyFont="1" applyFill="1" applyBorder="1" applyAlignment="1" applyProtection="1">
      <alignment horizontal="center" wrapText="1" readingOrder="2"/>
    </xf>
    <xf numFmtId="0" fontId="47" fillId="0" borderId="0" xfId="3" applyFont="1" applyFill="1" applyBorder="1" applyAlignment="1" applyProtection="1">
      <alignment horizontal="center" wrapText="1" readingOrder="2"/>
    </xf>
    <xf numFmtId="0" fontId="47" fillId="0" borderId="10" xfId="3" applyFont="1" applyFill="1" applyBorder="1" applyAlignment="1" applyProtection="1">
      <alignment horizontal="center" wrapText="1" readingOrder="2"/>
    </xf>
    <xf numFmtId="0" fontId="54" fillId="0" borderId="127" xfId="3" applyFont="1" applyFill="1" applyBorder="1" applyAlignment="1" applyProtection="1">
      <alignment horizontal="center" vertical="center" readingOrder="2"/>
    </xf>
    <xf numFmtId="0" fontId="54" fillId="0" borderId="128" xfId="3" applyFont="1" applyFill="1" applyBorder="1" applyAlignment="1" applyProtection="1">
      <alignment horizontal="center" vertical="center" readingOrder="2"/>
    </xf>
    <xf numFmtId="166" fontId="48" fillId="0" borderId="129" xfId="2" applyNumberFormat="1" applyFont="1" applyFill="1" applyBorder="1" applyAlignment="1" applyProtection="1">
      <alignment horizontal="right" vertical="center" shrinkToFit="1"/>
    </xf>
    <xf numFmtId="166" fontId="48" fillId="0" borderId="130" xfId="2" applyNumberFormat="1" applyFont="1" applyFill="1" applyBorder="1" applyAlignment="1" applyProtection="1">
      <alignment horizontal="right" vertical="center" shrinkToFit="1"/>
    </xf>
    <xf numFmtId="166" fontId="22" fillId="0" borderId="408" xfId="2" applyNumberFormat="1" applyFont="1" applyFill="1" applyBorder="1" applyAlignment="1" applyProtection="1">
      <alignment horizontal="right" vertical="center" shrinkToFit="1"/>
    </xf>
    <xf numFmtId="1" fontId="13" fillId="0" borderId="340" xfId="2" applyNumberFormat="1" applyFont="1" applyFill="1" applyBorder="1" applyAlignment="1" applyProtection="1">
      <alignment horizontal="center" vertical="center" shrinkToFit="1"/>
    </xf>
    <xf numFmtId="0" fontId="94" fillId="32" borderId="409" xfId="3" applyFont="1" applyFill="1" applyBorder="1" applyAlignment="1" applyProtection="1">
      <alignment horizontal="center" vertical="center" shrinkToFit="1" readingOrder="2"/>
    </xf>
    <xf numFmtId="0" fontId="94" fillId="32" borderId="410" xfId="3" applyFont="1" applyFill="1" applyBorder="1" applyAlignment="1" applyProtection="1">
      <alignment horizontal="center" vertical="center" shrinkToFit="1" readingOrder="2"/>
    </xf>
    <xf numFmtId="0" fontId="94" fillId="32" borderId="196" xfId="3" applyFont="1" applyFill="1" applyBorder="1" applyAlignment="1" applyProtection="1">
      <alignment horizontal="center" vertical="center" shrinkToFit="1" readingOrder="2"/>
    </xf>
    <xf numFmtId="0" fontId="94" fillId="32" borderId="411" xfId="3" applyFont="1" applyFill="1" applyBorder="1" applyAlignment="1" applyProtection="1">
      <alignment horizontal="center" vertical="center" shrinkToFit="1" readingOrder="2"/>
    </xf>
    <xf numFmtId="0" fontId="49" fillId="0" borderId="412" xfId="3" applyFont="1" applyFill="1" applyBorder="1" applyAlignment="1" applyProtection="1">
      <alignment horizontal="right" readingOrder="2"/>
    </xf>
    <xf numFmtId="0" fontId="49" fillId="0" borderId="403" xfId="3" applyFont="1" applyFill="1" applyBorder="1" applyAlignment="1" applyProtection="1">
      <alignment horizontal="right" readingOrder="2"/>
    </xf>
    <xf numFmtId="0" fontId="49" fillId="0" borderId="413" xfId="3" applyFont="1" applyFill="1" applyBorder="1" applyAlignment="1" applyProtection="1">
      <alignment horizontal="right" readingOrder="2"/>
    </xf>
    <xf numFmtId="4" fontId="22" fillId="0" borderId="353" xfId="3" applyNumberFormat="1" applyFont="1" applyFill="1" applyBorder="1" applyAlignment="1" applyProtection="1">
      <alignment horizontal="center" vertical="center" shrinkToFit="1" readingOrder="1"/>
    </xf>
    <xf numFmtId="0" fontId="14" fillId="0" borderId="220" xfId="0" applyFont="1" applyFill="1" applyBorder="1"/>
    <xf numFmtId="0" fontId="19" fillId="0" borderId="0" xfId="3" applyFont="1" applyFill="1" applyBorder="1" applyAlignment="1" applyProtection="1">
      <alignment horizontal="center" vertical="center"/>
    </xf>
    <xf numFmtId="0" fontId="50" fillId="0" borderId="17" xfId="2" applyFont="1" applyFill="1" applyBorder="1" applyAlignment="1" applyProtection="1">
      <alignment horizontal="center" vertical="top" shrinkToFit="1"/>
    </xf>
    <xf numFmtId="0" fontId="50" fillId="0" borderId="442" xfId="2" applyFont="1" applyFill="1" applyBorder="1" applyAlignment="1" applyProtection="1">
      <alignment horizontal="center" vertical="top" shrinkToFit="1"/>
    </xf>
    <xf numFmtId="166" fontId="22" fillId="0" borderId="238" xfId="3" applyNumberFormat="1" applyFont="1" applyFill="1" applyBorder="1" applyAlignment="1" applyProtection="1">
      <alignment horizontal="right" vertical="center" shrinkToFit="1" readingOrder="1"/>
    </xf>
    <xf numFmtId="0" fontId="51" fillId="0" borderId="104" xfId="3" applyFont="1" applyFill="1" applyBorder="1" applyAlignment="1" applyProtection="1">
      <alignment horizontal="center" vertical="center" readingOrder="2"/>
    </xf>
    <xf numFmtId="0" fontId="51" fillId="0" borderId="105" xfId="3" applyFont="1" applyFill="1" applyBorder="1" applyAlignment="1" applyProtection="1">
      <alignment horizontal="center" vertical="center" readingOrder="2"/>
    </xf>
    <xf numFmtId="0" fontId="51" fillId="0" borderId="106" xfId="3" applyFont="1" applyFill="1" applyBorder="1" applyAlignment="1" applyProtection="1">
      <alignment horizontal="center" vertical="center" readingOrder="2"/>
    </xf>
    <xf numFmtId="0" fontId="48" fillId="0" borderId="107" xfId="3" applyFont="1" applyFill="1" applyBorder="1" applyAlignment="1" applyProtection="1">
      <alignment horizontal="right" wrapText="1" readingOrder="2"/>
    </xf>
    <xf numFmtId="0" fontId="7" fillId="0" borderId="54" xfId="0" applyFont="1" applyBorder="1" applyAlignment="1">
      <alignment wrapText="1"/>
    </xf>
    <xf numFmtId="0" fontId="7" fillId="0" borderId="55" xfId="0" applyFont="1" applyBorder="1" applyAlignment="1">
      <alignment wrapText="1"/>
    </xf>
    <xf numFmtId="0" fontId="46" fillId="0" borderId="8" xfId="3" applyFont="1" applyFill="1" applyBorder="1" applyAlignment="1" applyProtection="1">
      <alignment horizontal="center" vertical="center" readingOrder="2"/>
    </xf>
    <xf numFmtId="0" fontId="46" fillId="0" borderId="0" xfId="3" applyFont="1" applyFill="1" applyBorder="1" applyAlignment="1" applyProtection="1">
      <alignment horizontal="center" vertical="center" readingOrder="2"/>
    </xf>
    <xf numFmtId="0" fontId="46" fillId="0" borderId="10" xfId="3" applyFont="1" applyFill="1" applyBorder="1" applyAlignment="1" applyProtection="1">
      <alignment horizontal="center" vertical="center" readingOrder="2"/>
    </xf>
    <xf numFmtId="10" fontId="62" fillId="0" borderId="378" xfId="0" applyNumberFormat="1" applyFont="1" applyFill="1" applyBorder="1" applyAlignment="1" applyProtection="1">
      <alignment horizontal="center" vertical="center" shrinkToFit="1" readingOrder="2"/>
    </xf>
    <xf numFmtId="10" fontId="62" fillId="0" borderId="379" xfId="0" applyNumberFormat="1" applyFont="1" applyFill="1" applyBorder="1" applyAlignment="1" applyProtection="1">
      <alignment horizontal="center" vertical="center" shrinkToFit="1" readingOrder="2"/>
    </xf>
    <xf numFmtId="10" fontId="62" fillId="0" borderId="380" xfId="0" applyNumberFormat="1" applyFont="1" applyFill="1" applyBorder="1" applyAlignment="1" applyProtection="1">
      <alignment horizontal="center" vertical="center" shrinkToFit="1" readingOrder="2"/>
    </xf>
    <xf numFmtId="10" fontId="62" fillId="0" borderId="381" xfId="0" applyNumberFormat="1" applyFont="1" applyFill="1" applyBorder="1" applyAlignment="1" applyProtection="1">
      <alignment horizontal="center" vertical="center" shrinkToFit="1" readingOrder="2"/>
    </xf>
    <xf numFmtId="164" fontId="22" fillId="0" borderId="382" xfId="3" applyNumberFormat="1" applyFont="1" applyFill="1" applyBorder="1" applyAlignment="1" applyProtection="1">
      <alignment horizontal="right" vertical="center" shrinkToFit="1" readingOrder="1"/>
    </xf>
    <xf numFmtId="164" fontId="22" fillId="0" borderId="383" xfId="3" applyNumberFormat="1" applyFont="1" applyFill="1" applyBorder="1" applyAlignment="1" applyProtection="1">
      <alignment horizontal="right" vertical="center" shrinkToFit="1" readingOrder="1"/>
    </xf>
    <xf numFmtId="164" fontId="22" fillId="0" borderId="384" xfId="3" applyNumberFormat="1" applyFont="1" applyFill="1" applyBorder="1" applyAlignment="1" applyProtection="1">
      <alignment horizontal="right" vertical="center" shrinkToFit="1" readingOrder="1"/>
    </xf>
    <xf numFmtId="164" fontId="13" fillId="0" borderId="385" xfId="3" applyNumberFormat="1" applyFont="1" applyFill="1" applyBorder="1" applyAlignment="1" applyProtection="1">
      <alignment horizontal="right" vertical="center" shrinkToFit="1" readingOrder="1"/>
    </xf>
    <xf numFmtId="164" fontId="13" fillId="0" borderId="386" xfId="3" applyNumberFormat="1" applyFont="1" applyFill="1" applyBorder="1" applyAlignment="1" applyProtection="1">
      <alignment horizontal="right" vertical="center" shrinkToFit="1" readingOrder="1"/>
    </xf>
    <xf numFmtId="0" fontId="66" fillId="0" borderId="109" xfId="3" applyFont="1" applyFill="1" applyBorder="1" applyAlignment="1" applyProtection="1">
      <alignment horizontal="right" vertical="center" readingOrder="2"/>
    </xf>
    <xf numFmtId="0" fontId="66" fillId="0" borderId="110" xfId="3" applyFont="1" applyFill="1" applyBorder="1" applyAlignment="1" applyProtection="1">
      <alignment horizontal="right" vertical="center" readingOrder="2"/>
    </xf>
    <xf numFmtId="164" fontId="22" fillId="0" borderId="387" xfId="3" applyNumberFormat="1" applyFont="1" applyFill="1" applyBorder="1" applyAlignment="1" applyProtection="1">
      <alignment horizontal="right" vertical="center" shrinkToFit="1" readingOrder="1"/>
    </xf>
    <xf numFmtId="164" fontId="22" fillId="0" borderId="388" xfId="3" applyNumberFormat="1" applyFont="1" applyFill="1" applyBorder="1" applyAlignment="1" applyProtection="1">
      <alignment horizontal="right" vertical="center" shrinkToFit="1" readingOrder="1"/>
    </xf>
    <xf numFmtId="164" fontId="22" fillId="0" borderId="389" xfId="3" applyNumberFormat="1" applyFont="1" applyFill="1" applyBorder="1" applyAlignment="1" applyProtection="1">
      <alignment horizontal="right" vertical="center" shrinkToFit="1" readingOrder="1"/>
    </xf>
    <xf numFmtId="0" fontId="66" fillId="0" borderId="111" xfId="3" applyFont="1" applyFill="1" applyBorder="1" applyAlignment="1" applyProtection="1">
      <alignment horizontal="right" readingOrder="2"/>
    </xf>
    <xf numFmtId="0" fontId="66" fillId="0" borderId="112" xfId="3" applyFont="1" applyFill="1" applyBorder="1" applyAlignment="1" applyProtection="1">
      <alignment horizontal="right" readingOrder="2"/>
    </xf>
    <xf numFmtId="0" fontId="66" fillId="0" borderId="113" xfId="3" applyFont="1" applyFill="1" applyBorder="1" applyAlignment="1" applyProtection="1">
      <alignment horizontal="right" readingOrder="2"/>
    </xf>
    <xf numFmtId="0" fontId="66" fillId="0" borderId="58" xfId="3" applyFont="1" applyFill="1" applyBorder="1" applyAlignment="1" applyProtection="1">
      <alignment horizontal="right" vertical="center" readingOrder="2"/>
    </xf>
    <xf numFmtId="0" fontId="66" fillId="0" borderId="59" xfId="3" applyFont="1" applyFill="1" applyBorder="1" applyAlignment="1" applyProtection="1">
      <alignment horizontal="right" vertical="center" readingOrder="2"/>
    </xf>
    <xf numFmtId="0" fontId="66" fillId="0" borderId="60" xfId="3" applyFont="1" applyFill="1" applyBorder="1" applyAlignment="1" applyProtection="1">
      <alignment horizontal="right" vertical="center" readingOrder="2"/>
    </xf>
    <xf numFmtId="164" fontId="46" fillId="0" borderId="114" xfId="3" applyNumberFormat="1" applyFont="1" applyFill="1" applyBorder="1" applyAlignment="1" applyProtection="1">
      <alignment horizontal="right" vertical="center" shrinkToFit="1" readingOrder="1"/>
    </xf>
    <xf numFmtId="164" fontId="46" fillId="0" borderId="108" xfId="3" applyNumberFormat="1" applyFont="1" applyFill="1" applyBorder="1" applyAlignment="1" applyProtection="1">
      <alignment horizontal="right" vertical="center" shrinkToFit="1" readingOrder="1"/>
    </xf>
    <xf numFmtId="164" fontId="46" fillId="0" borderId="390" xfId="3" applyNumberFormat="1" applyFont="1" applyFill="1" applyBorder="1" applyAlignment="1" applyProtection="1">
      <alignment horizontal="right" vertical="center" shrinkToFit="1" readingOrder="1"/>
    </xf>
    <xf numFmtId="164" fontId="13" fillId="0" borderId="388" xfId="3" applyNumberFormat="1" applyFont="1" applyFill="1" applyBorder="1" applyAlignment="1" applyProtection="1">
      <alignment horizontal="right" vertical="center" shrinkToFit="1" readingOrder="1"/>
    </xf>
    <xf numFmtId="164" fontId="13" fillId="0" borderId="391" xfId="3" applyNumberFormat="1" applyFont="1" applyFill="1" applyBorder="1" applyAlignment="1" applyProtection="1">
      <alignment horizontal="right" vertical="center" shrinkToFit="1" readingOrder="1"/>
    </xf>
    <xf numFmtId="164" fontId="13" fillId="0" borderId="115" xfId="3" applyNumberFormat="1" applyFont="1" applyFill="1" applyBorder="1" applyAlignment="1" applyProtection="1">
      <alignment horizontal="right" vertical="center" shrinkToFit="1" readingOrder="1"/>
    </xf>
    <xf numFmtId="164" fontId="13" fillId="0" borderId="116" xfId="3" applyNumberFormat="1" applyFont="1" applyFill="1" applyBorder="1" applyAlignment="1" applyProtection="1">
      <alignment horizontal="right" vertical="center" shrinkToFit="1" readingOrder="1"/>
    </xf>
    <xf numFmtId="164" fontId="13" fillId="0" borderId="383" xfId="3" applyNumberFormat="1" applyFont="1" applyFill="1" applyBorder="1" applyAlignment="1" applyProtection="1">
      <alignment horizontal="right" vertical="center" shrinkToFit="1" readingOrder="1"/>
    </xf>
    <xf numFmtId="164" fontId="13" fillId="0" borderId="392" xfId="3" applyNumberFormat="1" applyFont="1" applyFill="1" applyBorder="1" applyAlignment="1" applyProtection="1">
      <alignment horizontal="right" vertical="center" shrinkToFit="1" readingOrder="1"/>
    </xf>
    <xf numFmtId="164" fontId="22" fillId="0" borderId="393" xfId="3" applyNumberFormat="1" applyFont="1" applyFill="1" applyBorder="1" applyAlignment="1" applyProtection="1">
      <alignment horizontal="right" vertical="center" shrinkToFit="1" readingOrder="1"/>
    </xf>
    <xf numFmtId="164" fontId="22" fillId="0" borderId="394" xfId="3" applyNumberFormat="1" applyFont="1" applyFill="1" applyBorder="1" applyAlignment="1" applyProtection="1">
      <alignment horizontal="right" vertical="center" shrinkToFit="1" readingOrder="1"/>
    </xf>
    <xf numFmtId="164" fontId="22" fillId="0" borderId="395" xfId="3" applyNumberFormat="1" applyFont="1" applyFill="1" applyBorder="1" applyAlignment="1" applyProtection="1">
      <alignment horizontal="right" vertical="center" shrinkToFit="1" readingOrder="1"/>
    </xf>
    <xf numFmtId="173" fontId="22" fillId="0" borderId="353" xfId="3" applyNumberFormat="1" applyFont="1" applyFill="1" applyBorder="1" applyAlignment="1" applyProtection="1">
      <alignment horizontal="center" vertical="center" shrinkToFit="1" readingOrder="1"/>
    </xf>
    <xf numFmtId="173" fontId="22" fillId="0" borderId="355" xfId="3" applyNumberFormat="1" applyFont="1" applyFill="1" applyBorder="1" applyAlignment="1" applyProtection="1">
      <alignment horizontal="center" vertical="center" shrinkToFit="1" readingOrder="1"/>
    </xf>
    <xf numFmtId="164" fontId="13" fillId="0" borderId="399" xfId="3" applyNumberFormat="1" applyFont="1" applyFill="1" applyBorder="1" applyAlignment="1" applyProtection="1">
      <alignment horizontal="right" vertical="center" shrinkToFit="1" readingOrder="1"/>
    </xf>
    <xf numFmtId="164" fontId="13" fillId="0" borderId="400" xfId="3" applyNumberFormat="1" applyFont="1" applyFill="1" applyBorder="1" applyAlignment="1" applyProtection="1">
      <alignment horizontal="right" vertical="center" shrinkToFit="1" readingOrder="1"/>
    </xf>
    <xf numFmtId="0" fontId="46" fillId="0" borderId="387" xfId="3" applyFont="1" applyFill="1" applyBorder="1" applyAlignment="1" applyProtection="1">
      <alignment horizontal="center" vertical="center" readingOrder="2"/>
    </xf>
    <xf numFmtId="0" fontId="46" fillId="0" borderId="388" xfId="3" applyFont="1" applyFill="1" applyBorder="1" applyAlignment="1" applyProtection="1">
      <alignment horizontal="center" vertical="center" readingOrder="2"/>
    </xf>
    <xf numFmtId="0" fontId="46" fillId="0" borderId="391" xfId="3" applyFont="1" applyFill="1" applyBorder="1" applyAlignment="1" applyProtection="1">
      <alignment horizontal="center" vertical="center" readingOrder="2"/>
    </xf>
    <xf numFmtId="164" fontId="22" fillId="0" borderId="401" xfId="3" applyNumberFormat="1" applyFont="1" applyFill="1" applyBorder="1" applyAlignment="1" applyProtection="1">
      <alignment horizontal="right" vertical="center" shrinkToFit="1" readingOrder="1"/>
    </xf>
    <xf numFmtId="164" fontId="22" fillId="0" borderId="399" xfId="3" applyNumberFormat="1" applyFont="1" applyFill="1" applyBorder="1" applyAlignment="1" applyProtection="1">
      <alignment horizontal="right" vertical="center" shrinkToFit="1" readingOrder="1"/>
    </xf>
    <xf numFmtId="164" fontId="22" fillId="0" borderId="402" xfId="3" applyNumberFormat="1" applyFont="1" applyFill="1" applyBorder="1" applyAlignment="1" applyProtection="1">
      <alignment horizontal="right" vertical="center" shrinkToFit="1" readingOrder="1"/>
    </xf>
    <xf numFmtId="0" fontId="42" fillId="0" borderId="403" xfId="3" applyFont="1" applyFill="1" applyBorder="1" applyAlignment="1" applyProtection="1">
      <alignment horizontal="center" readingOrder="2"/>
    </xf>
    <xf numFmtId="0" fontId="42" fillId="0" borderId="404" xfId="3" applyFont="1" applyFill="1" applyBorder="1" applyAlignment="1" applyProtection="1">
      <alignment horizontal="center" readingOrder="2"/>
    </xf>
    <xf numFmtId="3" fontId="43" fillId="0" borderId="286" xfId="0" applyNumberFormat="1" applyFont="1" applyFill="1" applyBorder="1" applyAlignment="1" applyProtection="1">
      <alignment horizontal="center" vertical="center" readingOrder="2"/>
    </xf>
    <xf numFmtId="164" fontId="13" fillId="0" borderId="88" xfId="3" applyNumberFormat="1" applyFont="1" applyFill="1" applyBorder="1" applyAlignment="1" applyProtection="1">
      <alignment horizontal="right" vertical="center" shrinkToFit="1" readingOrder="1"/>
    </xf>
    <xf numFmtId="164" fontId="13" fillId="0" borderId="89" xfId="3" applyNumberFormat="1" applyFont="1" applyFill="1" applyBorder="1" applyAlignment="1" applyProtection="1">
      <alignment horizontal="right" vertical="center" shrinkToFit="1" readingOrder="1"/>
    </xf>
    <xf numFmtId="164" fontId="22" fillId="0" borderId="357" xfId="3" applyNumberFormat="1" applyFont="1" applyFill="1" applyBorder="1" applyAlignment="1" applyProtection="1">
      <alignment vertical="center" shrinkToFit="1" readingOrder="1"/>
    </xf>
    <xf numFmtId="164" fontId="22" fillId="0" borderId="358" xfId="3" applyNumberFormat="1" applyFont="1" applyFill="1" applyBorder="1" applyAlignment="1" applyProtection="1">
      <alignment vertical="center" shrinkToFit="1" readingOrder="1"/>
    </xf>
    <xf numFmtId="164" fontId="22" fillId="0" borderId="359" xfId="3" applyNumberFormat="1" applyFont="1" applyFill="1" applyBorder="1" applyAlignment="1" applyProtection="1">
      <alignment vertical="center" shrinkToFit="1" readingOrder="1"/>
    </xf>
    <xf numFmtId="164" fontId="22" fillId="0" borderId="90" xfId="3" applyNumberFormat="1" applyFont="1" applyFill="1" applyBorder="1" applyAlignment="1" applyProtection="1">
      <alignment horizontal="right" vertical="center" shrinkToFit="1" readingOrder="1"/>
    </xf>
    <xf numFmtId="164" fontId="22" fillId="0" borderId="0" xfId="3" applyNumberFormat="1" applyFont="1" applyFill="1" applyBorder="1" applyAlignment="1" applyProtection="1">
      <alignment horizontal="right" vertical="center" shrinkToFit="1" readingOrder="1"/>
    </xf>
    <xf numFmtId="164" fontId="22" fillId="0" borderId="86" xfId="3" applyNumberFormat="1" applyFont="1" applyFill="1" applyBorder="1" applyAlignment="1" applyProtection="1">
      <alignment horizontal="right" vertical="center" shrinkToFit="1" readingOrder="1"/>
    </xf>
    <xf numFmtId="164" fontId="66" fillId="0" borderId="360" xfId="3" applyNumberFormat="1" applyFont="1" applyFill="1" applyBorder="1" applyAlignment="1" applyProtection="1">
      <alignment vertical="center" shrinkToFit="1" readingOrder="1"/>
    </xf>
    <xf numFmtId="164" fontId="66" fillId="0" borderId="361" xfId="3" applyNumberFormat="1" applyFont="1" applyFill="1" applyBorder="1" applyAlignment="1" applyProtection="1">
      <alignment vertical="center" shrinkToFit="1" readingOrder="1"/>
    </xf>
    <xf numFmtId="164" fontId="66" fillId="0" borderId="362" xfId="3" applyNumberFormat="1" applyFont="1" applyFill="1" applyBorder="1" applyAlignment="1" applyProtection="1">
      <alignment vertical="center" shrinkToFit="1" readingOrder="1"/>
    </xf>
    <xf numFmtId="164" fontId="13" fillId="0" borderId="91" xfId="3" applyNumberFormat="1" applyFont="1" applyFill="1" applyBorder="1" applyAlignment="1" applyProtection="1">
      <alignment horizontal="right" vertical="center" shrinkToFit="1" readingOrder="1"/>
    </xf>
    <xf numFmtId="164" fontId="13" fillId="0" borderId="92" xfId="3" applyNumberFormat="1" applyFont="1" applyFill="1" applyBorder="1" applyAlignment="1" applyProtection="1">
      <alignment horizontal="right" vertical="center" shrinkToFit="1" readingOrder="1"/>
    </xf>
    <xf numFmtId="164" fontId="13" fillId="0" borderId="93" xfId="3" applyNumberFormat="1" applyFont="1" applyFill="1" applyBorder="1" applyAlignment="1" applyProtection="1">
      <alignment horizontal="right" vertical="center" shrinkToFit="1" readingOrder="1"/>
    </xf>
    <xf numFmtId="164" fontId="13" fillId="0" borderId="69" xfId="3" applyNumberFormat="1" applyFont="1" applyFill="1" applyBorder="1" applyAlignment="1" applyProtection="1">
      <alignment horizontal="right" vertical="center" shrinkToFit="1" readingOrder="1"/>
    </xf>
    <xf numFmtId="164" fontId="13" fillId="0" borderId="94" xfId="3" applyNumberFormat="1" applyFont="1" applyFill="1" applyBorder="1" applyAlignment="1" applyProtection="1">
      <alignment horizontal="right" vertical="center" shrinkToFit="1" readingOrder="1"/>
    </xf>
    <xf numFmtId="164" fontId="22" fillId="0" borderId="95" xfId="3" applyNumberFormat="1" applyFont="1" applyFill="1" applyBorder="1" applyAlignment="1" applyProtection="1">
      <alignment horizontal="right" vertical="center" shrinkToFit="1" readingOrder="1"/>
    </xf>
    <xf numFmtId="164" fontId="22" fillId="0" borderId="80" xfId="3" applyNumberFormat="1" applyFont="1" applyFill="1" applyBorder="1" applyAlignment="1" applyProtection="1">
      <alignment horizontal="right" vertical="center" shrinkToFit="1" readingOrder="1"/>
    </xf>
    <xf numFmtId="164" fontId="22" fillId="0" borderId="96" xfId="3" applyNumberFormat="1" applyFont="1" applyFill="1" applyBorder="1" applyAlignment="1" applyProtection="1">
      <alignment horizontal="right" vertical="center" shrinkToFit="1" readingOrder="1"/>
    </xf>
    <xf numFmtId="164" fontId="13" fillId="0" borderId="0" xfId="3" applyNumberFormat="1" applyFont="1" applyFill="1" applyBorder="1" applyAlignment="1" applyProtection="1">
      <alignment horizontal="right" vertical="center" shrinkToFit="1" readingOrder="1"/>
    </xf>
    <xf numFmtId="164" fontId="13" fillId="0" borderId="97" xfId="3" applyNumberFormat="1" applyFont="1" applyFill="1" applyBorder="1" applyAlignment="1" applyProtection="1">
      <alignment horizontal="right" vertical="center" shrinkToFit="1" readingOrder="1"/>
    </xf>
    <xf numFmtId="164" fontId="22" fillId="0" borderId="363" xfId="3" applyNumberFormat="1" applyFont="1" applyFill="1" applyBorder="1" applyAlignment="1" applyProtection="1">
      <alignment horizontal="right" vertical="center" shrinkToFit="1" readingOrder="1"/>
    </xf>
    <xf numFmtId="164" fontId="22" fillId="0" borderId="364" xfId="3" applyNumberFormat="1" applyFont="1" applyFill="1" applyBorder="1" applyAlignment="1" applyProtection="1">
      <alignment horizontal="right" vertical="center" shrinkToFit="1" readingOrder="1"/>
    </xf>
    <xf numFmtId="164" fontId="22" fillId="0" borderId="365" xfId="3" applyNumberFormat="1" applyFont="1" applyFill="1" applyBorder="1" applyAlignment="1" applyProtection="1">
      <alignment horizontal="right" vertical="center" shrinkToFit="1" readingOrder="1"/>
    </xf>
    <xf numFmtId="164" fontId="22" fillId="0" borderId="366" xfId="3" applyNumberFormat="1" applyFont="1" applyFill="1" applyBorder="1" applyAlignment="1" applyProtection="1">
      <alignment vertical="center" shrinkToFit="1" readingOrder="1"/>
    </xf>
    <xf numFmtId="164" fontId="22" fillId="0" borderId="367" xfId="3" applyNumberFormat="1" applyFont="1" applyFill="1" applyBorder="1" applyAlignment="1" applyProtection="1">
      <alignment vertical="center" shrinkToFit="1" readingOrder="1"/>
    </xf>
    <xf numFmtId="164" fontId="22" fillId="0" borderId="368" xfId="3" applyNumberFormat="1" applyFont="1" applyFill="1" applyBorder="1" applyAlignment="1" applyProtection="1">
      <alignment vertical="center" shrinkToFit="1" readingOrder="1"/>
    </xf>
    <xf numFmtId="164" fontId="22" fillId="0" borderId="98" xfId="3" applyNumberFormat="1" applyFont="1" applyFill="1" applyBorder="1" applyAlignment="1" applyProtection="1">
      <alignment horizontal="right" vertical="center" shrinkToFit="1" readingOrder="1"/>
    </xf>
    <xf numFmtId="164" fontId="22" fillId="0" borderId="88" xfId="3" applyNumberFormat="1" applyFont="1" applyFill="1" applyBorder="1" applyAlignment="1" applyProtection="1">
      <alignment horizontal="right" vertical="center" shrinkToFit="1" readingOrder="1"/>
    </xf>
    <xf numFmtId="164" fontId="22" fillId="0" borderId="369" xfId="3" applyNumberFormat="1" applyFont="1" applyFill="1" applyBorder="1" applyAlignment="1" applyProtection="1">
      <alignment horizontal="right" vertical="center" shrinkToFit="1" readingOrder="1"/>
    </xf>
    <xf numFmtId="164" fontId="22" fillId="0" borderId="269" xfId="3" applyNumberFormat="1" applyFont="1" applyFill="1" applyBorder="1" applyAlignment="1" applyProtection="1">
      <alignment horizontal="right" vertical="center" shrinkToFit="1" readingOrder="1"/>
    </xf>
    <xf numFmtId="164" fontId="22" fillId="0" borderId="270" xfId="3" applyNumberFormat="1" applyFont="1" applyFill="1" applyBorder="1" applyAlignment="1" applyProtection="1">
      <alignment horizontal="right" vertical="center" shrinkToFit="1" readingOrder="1"/>
    </xf>
    <xf numFmtId="164" fontId="22" fillId="0" borderId="370" xfId="3" applyNumberFormat="1" applyFont="1" applyFill="1" applyBorder="1" applyAlignment="1" applyProtection="1">
      <alignment horizontal="right" vertical="center" shrinkToFit="1" readingOrder="1"/>
    </xf>
    <xf numFmtId="164" fontId="22" fillId="0" borderId="371" xfId="3" applyNumberFormat="1" applyFont="1" applyFill="1" applyBorder="1" applyAlignment="1" applyProtection="1">
      <alignment horizontal="right" vertical="center" shrinkToFit="1" readingOrder="1"/>
    </xf>
    <xf numFmtId="164" fontId="22" fillId="0" borderId="208" xfId="3" applyNumberFormat="1" applyFont="1" applyFill="1" applyBorder="1" applyAlignment="1" applyProtection="1">
      <alignment horizontal="right" vertical="center" shrinkToFit="1" readingOrder="1"/>
    </xf>
    <xf numFmtId="164" fontId="22" fillId="0" borderId="372" xfId="3" applyNumberFormat="1" applyFont="1" applyFill="1" applyBorder="1" applyAlignment="1" applyProtection="1">
      <alignment horizontal="right" vertical="center" shrinkToFit="1" readingOrder="1"/>
    </xf>
    <xf numFmtId="164" fontId="46" fillId="0" borderId="99" xfId="3" applyNumberFormat="1" applyFont="1" applyFill="1" applyBorder="1" applyAlignment="1" applyProtection="1">
      <alignment horizontal="right" vertical="center" shrinkToFit="1" readingOrder="1"/>
    </xf>
    <xf numFmtId="164" fontId="46" fillId="0" borderId="91" xfId="3" applyNumberFormat="1" applyFont="1" applyFill="1" applyBorder="1" applyAlignment="1" applyProtection="1">
      <alignment horizontal="right" vertical="center" shrinkToFit="1" readingOrder="1"/>
    </xf>
    <xf numFmtId="164" fontId="46" fillId="0" borderId="373" xfId="3" applyNumberFormat="1" applyFont="1" applyFill="1" applyBorder="1" applyAlignment="1" applyProtection="1">
      <alignment horizontal="right" vertical="center" shrinkToFit="1" readingOrder="1"/>
    </xf>
    <xf numFmtId="164" fontId="13" fillId="0" borderId="100" xfId="3" applyNumberFormat="1" applyFont="1" applyFill="1" applyBorder="1" applyAlignment="1" applyProtection="1">
      <alignment horizontal="right" vertical="center" shrinkToFit="1" readingOrder="1"/>
    </xf>
    <xf numFmtId="164" fontId="13" fillId="0" borderId="101" xfId="3" applyNumberFormat="1" applyFont="1" applyFill="1" applyBorder="1" applyAlignment="1" applyProtection="1">
      <alignment horizontal="right" vertical="center" shrinkToFit="1" readingOrder="1"/>
    </xf>
    <xf numFmtId="164" fontId="46" fillId="0" borderId="374" xfId="3" applyNumberFormat="1" applyFont="1" applyFill="1" applyBorder="1" applyAlignment="1" applyProtection="1">
      <alignment vertical="center" shrinkToFit="1" readingOrder="1"/>
    </xf>
    <xf numFmtId="164" fontId="46" fillId="0" borderId="375" xfId="3" applyNumberFormat="1" applyFont="1" applyFill="1" applyBorder="1" applyAlignment="1" applyProtection="1">
      <alignment vertical="center" shrinkToFit="1" readingOrder="1"/>
    </xf>
    <xf numFmtId="164" fontId="46" fillId="0" borderId="376" xfId="3" applyNumberFormat="1" applyFont="1" applyFill="1" applyBorder="1" applyAlignment="1" applyProtection="1">
      <alignment vertical="center" shrinkToFit="1" readingOrder="1"/>
    </xf>
    <xf numFmtId="164" fontId="22" fillId="0" borderId="290" xfId="3" applyNumberFormat="1" applyFont="1" applyFill="1" applyBorder="1" applyAlignment="1" applyProtection="1">
      <alignment horizontal="right" vertical="center" shrinkToFit="1" readingOrder="1"/>
    </xf>
    <xf numFmtId="164" fontId="22" fillId="0" borderId="291" xfId="3" applyNumberFormat="1" applyFont="1" applyFill="1" applyBorder="1" applyAlignment="1" applyProtection="1">
      <alignment horizontal="right" vertical="center" shrinkToFit="1" readingOrder="1"/>
    </xf>
    <xf numFmtId="164" fontId="22" fillId="0" borderId="377" xfId="3" applyNumberFormat="1" applyFont="1" applyFill="1" applyBorder="1" applyAlignment="1" applyProtection="1">
      <alignment horizontal="right" vertical="center" shrinkToFit="1" readingOrder="1"/>
    </xf>
    <xf numFmtId="164" fontId="22" fillId="0" borderId="396" xfId="3" applyNumberFormat="1" applyFont="1" applyFill="1" applyBorder="1" applyAlignment="1" applyProtection="1">
      <alignment horizontal="right" vertical="center" shrinkToFit="1" readingOrder="1"/>
    </xf>
    <xf numFmtId="164" fontId="22" fillId="0" borderId="397" xfId="3" applyNumberFormat="1" applyFont="1" applyFill="1" applyBorder="1" applyAlignment="1" applyProtection="1">
      <alignment horizontal="right" vertical="center" shrinkToFit="1" readingOrder="1"/>
    </xf>
    <xf numFmtId="164" fontId="22" fillId="0" borderId="398" xfId="3" applyNumberFormat="1" applyFont="1" applyFill="1" applyBorder="1" applyAlignment="1" applyProtection="1">
      <alignment horizontal="right" vertical="center" shrinkToFit="1" readingOrder="1"/>
    </xf>
    <xf numFmtId="0" fontId="47" fillId="0" borderId="82" xfId="3" applyFont="1" applyFill="1" applyBorder="1" applyAlignment="1" applyProtection="1">
      <alignment horizontal="right" readingOrder="2"/>
    </xf>
    <xf numFmtId="0" fontId="47" fillId="0" borderId="83" xfId="3" applyFont="1" applyFill="1" applyBorder="1" applyAlignment="1" applyProtection="1">
      <alignment horizontal="right" readingOrder="2"/>
    </xf>
    <xf numFmtId="0" fontId="47" fillId="0" borderId="84" xfId="3" applyFont="1" applyFill="1" applyBorder="1" applyAlignment="1" applyProtection="1">
      <alignment horizontal="right" readingOrder="2"/>
    </xf>
    <xf numFmtId="4" fontId="22" fillId="0" borderId="182" xfId="3" applyNumberFormat="1" applyFont="1" applyFill="1" applyBorder="1" applyAlignment="1" applyProtection="1">
      <alignment shrinkToFit="1" readingOrder="2"/>
    </xf>
    <xf numFmtId="4" fontId="22" fillId="0" borderId="244" xfId="3" applyNumberFormat="1" applyFont="1" applyFill="1" applyBorder="1" applyAlignment="1" applyProtection="1">
      <alignment shrinkToFit="1" readingOrder="2"/>
    </xf>
    <xf numFmtId="0" fontId="42" fillId="0" borderId="85" xfId="3" applyFont="1" applyFill="1" applyBorder="1" applyAlignment="1" applyProtection="1">
      <alignment horizontal="center" vertical="center" wrapText="1" readingOrder="2"/>
    </xf>
    <xf numFmtId="0" fontId="42" fillId="0" borderId="48" xfId="3" applyFont="1" applyFill="1" applyBorder="1" applyAlignment="1" applyProtection="1">
      <alignment horizontal="center" vertical="center" wrapText="1" readingOrder="2"/>
    </xf>
    <xf numFmtId="0" fontId="42" fillId="0" borderId="22" xfId="3" applyFont="1" applyFill="1" applyBorder="1" applyAlignment="1" applyProtection="1">
      <alignment horizontal="center" vertical="center" wrapText="1" readingOrder="2"/>
    </xf>
    <xf numFmtId="0" fontId="42" fillId="0" borderId="0" xfId="3" applyFont="1" applyFill="1" applyBorder="1" applyAlignment="1" applyProtection="1">
      <alignment horizontal="center" vertical="center" wrapText="1" readingOrder="2"/>
    </xf>
    <xf numFmtId="0" fontId="41" fillId="0" borderId="22" xfId="3" applyFont="1" applyFill="1" applyBorder="1" applyAlignment="1" applyProtection="1">
      <alignment horizontal="center" vertical="center" readingOrder="2"/>
    </xf>
    <xf numFmtId="0" fontId="41" fillId="0" borderId="86" xfId="3" applyFont="1" applyFill="1" applyBorder="1" applyAlignment="1" applyProtection="1">
      <alignment horizontal="center" vertical="center" readingOrder="2"/>
    </xf>
    <xf numFmtId="0" fontId="44" fillId="0" borderId="50" xfId="3" applyFont="1" applyFill="1" applyBorder="1" applyAlignment="1" applyProtection="1">
      <alignment horizontal="center" vertical="center" readingOrder="2"/>
    </xf>
    <xf numFmtId="0" fontId="44" fillId="0" borderId="254" xfId="3" applyFont="1" applyFill="1" applyBorder="1" applyAlignment="1" applyProtection="1">
      <alignment horizontal="center" vertical="center" readingOrder="2"/>
    </xf>
    <xf numFmtId="0" fontId="44" fillId="0" borderId="356" xfId="3" applyFont="1" applyFill="1" applyBorder="1" applyAlignment="1" applyProtection="1">
      <alignment horizontal="center" vertical="center" readingOrder="2"/>
    </xf>
    <xf numFmtId="10" fontId="22" fillId="0" borderId="273" xfId="3" applyNumberFormat="1" applyFont="1" applyFill="1" applyBorder="1" applyAlignment="1" applyProtection="1">
      <alignment horizontal="center" vertical="center" shrinkToFit="1" readingOrder="1"/>
    </xf>
    <xf numFmtId="0" fontId="14" fillId="0" borderId="182" xfId="0" applyFont="1" applyFill="1" applyBorder="1" applyAlignment="1">
      <alignment shrinkToFit="1"/>
    </xf>
    <xf numFmtId="0" fontId="14" fillId="0" borderId="244" xfId="0" applyFont="1" applyFill="1" applyBorder="1" applyAlignment="1">
      <alignment shrinkToFit="1"/>
    </xf>
    <xf numFmtId="0" fontId="41" fillId="0" borderId="28" xfId="3" applyFont="1" applyFill="1" applyBorder="1" applyAlignment="1" applyProtection="1">
      <alignment horizontal="center" vertical="center" readingOrder="2"/>
    </xf>
    <xf numFmtId="0" fontId="41" fillId="0" borderId="27" xfId="3" applyFont="1" applyFill="1" applyBorder="1" applyAlignment="1" applyProtection="1">
      <alignment horizontal="center" vertical="center" readingOrder="2"/>
    </xf>
    <xf numFmtId="0" fontId="42" fillId="0" borderId="30" xfId="0" applyFont="1" applyFill="1" applyBorder="1" applyAlignment="1" applyProtection="1">
      <alignment horizontal="center" vertical="center" wrapText="1" readingOrder="2"/>
    </xf>
    <xf numFmtId="0" fontId="42" fillId="0" borderId="18" xfId="0" applyFont="1" applyFill="1" applyBorder="1" applyAlignment="1" applyProtection="1">
      <alignment horizontal="center" vertical="center" wrapText="1" readingOrder="2"/>
    </xf>
    <xf numFmtId="0" fontId="42" fillId="0" borderId="15" xfId="0" applyFont="1" applyFill="1" applyBorder="1" applyAlignment="1" applyProtection="1">
      <alignment horizontal="center" vertical="center" wrapText="1" readingOrder="2"/>
    </xf>
    <xf numFmtId="0" fontId="42" fillId="0" borderId="1" xfId="0" applyFont="1" applyFill="1" applyBorder="1" applyAlignment="1" applyProtection="1">
      <alignment horizontal="center" vertical="center" wrapText="1" readingOrder="2"/>
    </xf>
    <xf numFmtId="0" fontId="42" fillId="0" borderId="29" xfId="0" applyFont="1" applyFill="1" applyBorder="1" applyAlignment="1" applyProtection="1">
      <alignment horizontal="center" vertical="center" wrapText="1" readingOrder="2"/>
    </xf>
    <xf numFmtId="0" fontId="42" fillId="0" borderId="3" xfId="0" applyFont="1" applyFill="1" applyBorder="1" applyAlignment="1" applyProtection="1">
      <alignment horizontal="center" vertical="center" wrapText="1" readingOrder="2"/>
    </xf>
    <xf numFmtId="0" fontId="56" fillId="0" borderId="118" xfId="3" applyFont="1" applyFill="1" applyBorder="1" applyAlignment="1" applyProtection="1">
      <alignment horizontal="center" vertical="center" wrapText="1" readingOrder="2"/>
    </xf>
    <xf numFmtId="0" fontId="56" fillId="0" borderId="105" xfId="3" applyFont="1" applyFill="1" applyBorder="1" applyAlignment="1" applyProtection="1">
      <alignment horizontal="center" vertical="center" readingOrder="2"/>
    </xf>
    <xf numFmtId="0" fontId="56" fillId="0" borderId="119" xfId="3" applyFont="1" applyFill="1" applyBorder="1" applyAlignment="1" applyProtection="1">
      <alignment horizontal="center" vertical="center" readingOrder="2"/>
    </xf>
    <xf numFmtId="0" fontId="56" fillId="0" borderId="22" xfId="3" applyFont="1" applyFill="1" applyBorder="1" applyAlignment="1" applyProtection="1">
      <alignment horizontal="center" vertical="center" readingOrder="2"/>
    </xf>
    <xf numFmtId="0" fontId="56" fillId="0" borderId="0" xfId="3" applyFont="1" applyFill="1" applyBorder="1" applyAlignment="1" applyProtection="1">
      <alignment horizontal="center" vertical="center" readingOrder="2"/>
    </xf>
    <xf numFmtId="0" fontId="56" fillId="0" borderId="11" xfId="3" applyFont="1" applyFill="1" applyBorder="1" applyAlignment="1" applyProtection="1">
      <alignment horizontal="center" vertical="center" readingOrder="2"/>
    </xf>
    <xf numFmtId="0" fontId="56" fillId="0" borderId="28" xfId="3" applyFont="1" applyFill="1" applyBorder="1" applyAlignment="1" applyProtection="1">
      <alignment horizontal="center" vertical="center" readingOrder="2"/>
    </xf>
    <xf numFmtId="0" fontId="56" fillId="0" borderId="17" xfId="3" applyFont="1" applyFill="1" applyBorder="1" applyAlignment="1" applyProtection="1">
      <alignment horizontal="center" vertical="center" readingOrder="2"/>
    </xf>
    <xf numFmtId="0" fontId="56" fillId="0" borderId="120" xfId="3" applyFont="1" applyFill="1" applyBorder="1" applyAlignment="1" applyProtection="1">
      <alignment horizontal="center" vertical="center" readingOrder="2"/>
    </xf>
    <xf numFmtId="164" fontId="9" fillId="0" borderId="0" xfId="3" applyNumberFormat="1" applyFont="1" applyFill="1" applyBorder="1" applyAlignment="1" applyProtection="1">
      <alignment horizontal="center" vertical="center" shrinkToFit="1" readingOrder="2"/>
    </xf>
    <xf numFmtId="8" fontId="14" fillId="0" borderId="0" xfId="0" applyNumberFormat="1" applyFont="1" applyFill="1" applyAlignment="1" applyProtection="1">
      <alignment readingOrder="2"/>
    </xf>
    <xf numFmtId="0" fontId="49" fillId="0" borderId="351" xfId="2" applyFont="1" applyFill="1" applyBorder="1" applyAlignment="1" applyProtection="1">
      <alignment horizontal="center" vertical="center"/>
    </xf>
    <xf numFmtId="0" fontId="49" fillId="0" borderId="352" xfId="2" applyFont="1" applyFill="1" applyBorder="1" applyAlignment="1" applyProtection="1">
      <alignment horizontal="center" vertical="center"/>
    </xf>
    <xf numFmtId="164" fontId="22" fillId="0" borderId="344" xfId="3" applyNumberFormat="1" applyFont="1" applyFill="1" applyBorder="1" applyAlignment="1" applyProtection="1">
      <alignment shrinkToFit="1"/>
    </xf>
    <xf numFmtId="164" fontId="22" fillId="0" borderId="286" xfId="3" applyNumberFormat="1" applyFont="1" applyFill="1" applyBorder="1" applyAlignment="1" applyProtection="1">
      <alignment shrinkToFit="1"/>
    </xf>
    <xf numFmtId="10" fontId="22" fillId="0" borderId="353" xfId="3" applyNumberFormat="1" applyFont="1" applyFill="1" applyBorder="1" applyAlignment="1" applyProtection="1">
      <alignment horizontal="center" vertical="center" shrinkToFit="1" readingOrder="1"/>
    </xf>
    <xf numFmtId="0" fontId="14" fillId="0" borderId="354" xfId="0" applyFont="1" applyFill="1" applyBorder="1" applyAlignment="1">
      <alignment shrinkToFit="1"/>
    </xf>
    <xf numFmtId="0" fontId="14" fillId="0" borderId="355" xfId="0" applyFont="1" applyFill="1" applyBorder="1" applyAlignment="1">
      <alignment shrinkToFit="1"/>
    </xf>
    <xf numFmtId="0" fontId="49" fillId="0" borderId="406" xfId="2" applyFont="1" applyFill="1" applyBorder="1" applyAlignment="1" applyProtection="1">
      <alignment horizontal="right" vertical="center" shrinkToFit="1"/>
      <protection locked="0"/>
    </xf>
    <xf numFmtId="0" fontId="49" fillId="0" borderId="121" xfId="2" applyFont="1" applyFill="1" applyBorder="1" applyAlignment="1" applyProtection="1">
      <alignment horizontal="right" vertical="center" shrinkToFit="1"/>
      <protection locked="0"/>
    </xf>
    <xf numFmtId="0" fontId="49" fillId="0" borderId="122" xfId="2" applyFont="1" applyFill="1" applyBorder="1" applyAlignment="1" applyProtection="1">
      <alignment horizontal="right" vertical="center" shrinkToFit="1"/>
      <protection locked="0"/>
    </xf>
    <xf numFmtId="0" fontId="50" fillId="0" borderId="345" xfId="2" applyFont="1" applyFill="1" applyBorder="1" applyAlignment="1" applyProtection="1">
      <alignment horizontal="center" vertical="top" wrapText="1"/>
    </xf>
    <xf numFmtId="0" fontId="50" fillId="0" borderId="346" xfId="2" applyFont="1" applyFill="1" applyBorder="1" applyAlignment="1" applyProtection="1">
      <alignment horizontal="center" vertical="top" wrapText="1"/>
    </xf>
    <xf numFmtId="0" fontId="50" fillId="0" borderId="344" xfId="2" applyFont="1" applyFill="1" applyBorder="1" applyAlignment="1" applyProtection="1">
      <alignment horizontal="center" vertical="top" wrapText="1"/>
    </xf>
    <xf numFmtId="0" fontId="50" fillId="0" borderId="286" xfId="2" applyFont="1" applyFill="1" applyBorder="1" applyAlignment="1" applyProtection="1">
      <alignment horizontal="center" vertical="top" wrapText="1"/>
    </xf>
    <xf numFmtId="0" fontId="50" fillId="0" borderId="225" xfId="2" applyFont="1" applyFill="1" applyBorder="1" applyAlignment="1" applyProtection="1">
      <alignment horizontal="center" vertical="top" wrapText="1"/>
    </xf>
    <xf numFmtId="0" fontId="46" fillId="0" borderId="347" xfId="0" applyFont="1" applyFill="1" applyBorder="1" applyAlignment="1" applyProtection="1">
      <alignment horizontal="center" readingOrder="2"/>
    </xf>
    <xf numFmtId="0" fontId="46" fillId="0" borderId="278" xfId="0" applyFont="1" applyFill="1" applyBorder="1" applyAlignment="1" applyProtection="1">
      <alignment horizontal="center" readingOrder="2"/>
    </xf>
    <xf numFmtId="0" fontId="46" fillId="0" borderId="348" xfId="0" applyFont="1" applyFill="1" applyBorder="1" applyAlignment="1" applyProtection="1">
      <alignment horizontal="center" readingOrder="2"/>
    </xf>
    <xf numFmtId="0" fontId="50" fillId="0" borderId="280" xfId="2" applyFont="1" applyFill="1" applyBorder="1" applyAlignment="1" applyProtection="1">
      <alignment horizontal="center" vertical="top" wrapText="1"/>
    </xf>
    <xf numFmtId="8" fontId="22" fillId="0" borderId="226" xfId="2" applyNumberFormat="1" applyFont="1" applyFill="1" applyBorder="1" applyAlignment="1" applyProtection="1">
      <alignment vertical="center" shrinkToFit="1"/>
    </xf>
    <xf numFmtId="8" fontId="22" fillId="0" borderId="349" xfId="2" applyNumberFormat="1" applyFont="1" applyFill="1" applyBorder="1" applyAlignment="1" applyProtection="1">
      <alignment vertical="center" shrinkToFit="1"/>
    </xf>
    <xf numFmtId="8" fontId="22" fillId="0" borderId="350" xfId="2" applyNumberFormat="1" applyFont="1" applyFill="1" applyBorder="1" applyAlignment="1" applyProtection="1">
      <alignment vertical="center" shrinkToFit="1"/>
    </xf>
    <xf numFmtId="0" fontId="22" fillId="18" borderId="0" xfId="0" applyFont="1" applyFill="1" applyBorder="1" applyAlignment="1" applyProtection="1">
      <alignment horizontal="right" readingOrder="2"/>
    </xf>
    <xf numFmtId="0" fontId="22" fillId="18" borderId="14" xfId="0" applyFont="1" applyFill="1" applyBorder="1" applyAlignment="1" applyProtection="1">
      <alignment horizontal="center" readingOrder="2"/>
    </xf>
    <xf numFmtId="0" fontId="22" fillId="18" borderId="16" xfId="0" applyFont="1" applyFill="1" applyBorder="1" applyAlignment="1" applyProtection="1">
      <alignment horizontal="center" readingOrder="2"/>
    </xf>
    <xf numFmtId="0" fontId="22" fillId="18" borderId="15" xfId="0" applyFont="1" applyFill="1" applyBorder="1" applyAlignment="1" applyProtection="1">
      <alignment horizontal="center" readingOrder="2"/>
    </xf>
    <xf numFmtId="0" fontId="22" fillId="12" borderId="25" xfId="0" applyFont="1" applyFill="1" applyBorder="1" applyAlignment="1" applyProtection="1">
      <alignment horizontal="right" readingOrder="2"/>
    </xf>
    <xf numFmtId="0" fontId="107" fillId="14" borderId="50" xfId="3" applyFont="1" applyFill="1" applyBorder="1" applyAlignment="1" applyProtection="1">
      <alignment horizontal="center" vertical="top" wrapText="1" shrinkToFit="1" readingOrder="2"/>
    </xf>
    <xf numFmtId="0" fontId="107" fillId="14" borderId="25" xfId="3" applyFont="1" applyFill="1" applyBorder="1" applyAlignment="1" applyProtection="1">
      <alignment horizontal="center" vertical="top" wrapText="1" shrinkToFit="1" readingOrder="2"/>
    </xf>
    <xf numFmtId="0" fontId="107" fillId="14" borderId="29" xfId="3" applyFont="1" applyFill="1" applyBorder="1" applyAlignment="1" applyProtection="1">
      <alignment horizontal="center" vertical="top" wrapText="1" shrinkToFit="1" readingOrder="2"/>
    </xf>
    <xf numFmtId="0" fontId="107" fillId="14" borderId="28" xfId="3" applyFont="1" applyFill="1" applyBorder="1" applyAlignment="1" applyProtection="1">
      <alignment horizontal="center" vertical="top" wrapText="1" shrinkToFit="1" readingOrder="2"/>
    </xf>
    <xf numFmtId="0" fontId="107" fillId="14" borderId="17" xfId="3" applyFont="1" applyFill="1" applyBorder="1" applyAlignment="1" applyProtection="1">
      <alignment horizontal="center" vertical="top" wrapText="1" shrinkToFit="1" readingOrder="2"/>
    </xf>
    <xf numFmtId="0" fontId="107" fillId="14" borderId="30" xfId="3" applyFont="1" applyFill="1" applyBorder="1" applyAlignment="1" applyProtection="1">
      <alignment horizontal="center" vertical="top" wrapText="1" shrinkToFit="1" readingOrder="2"/>
    </xf>
    <xf numFmtId="14" fontId="66" fillId="22" borderId="231" xfId="0" applyNumberFormat="1" applyFont="1" applyFill="1" applyBorder="1" applyAlignment="1" applyProtection="1">
      <alignment horizontal="center" readingOrder="2"/>
      <protection locked="0"/>
    </xf>
    <xf numFmtId="0" fontId="66" fillId="14" borderId="203" xfId="0" applyFont="1" applyFill="1" applyBorder="1" applyAlignment="1" applyProtection="1">
      <alignment horizontal="center" readingOrder="2"/>
    </xf>
    <xf numFmtId="0" fontId="66" fillId="14" borderId="172" xfId="0" applyFont="1" applyFill="1" applyBorder="1" applyAlignment="1" applyProtection="1">
      <alignment horizontal="center" readingOrder="2"/>
    </xf>
    <xf numFmtId="0" fontId="66" fillId="14" borderId="173" xfId="0" applyFont="1" applyFill="1" applyBorder="1" applyAlignment="1" applyProtection="1">
      <alignment horizontal="center" readingOrder="2"/>
    </xf>
    <xf numFmtId="0" fontId="104" fillId="3" borderId="25" xfId="3" applyFont="1" applyFill="1" applyBorder="1" applyAlignment="1" applyProtection="1">
      <alignment horizontal="center" vertical="center" wrapText="1" readingOrder="2"/>
    </xf>
    <xf numFmtId="0" fontId="104" fillId="3" borderId="29" xfId="3" applyFont="1" applyFill="1" applyBorder="1" applyAlignment="1" applyProtection="1">
      <alignment horizontal="center" vertical="center" wrapText="1" readingOrder="2"/>
    </xf>
    <xf numFmtId="0" fontId="104" fillId="3" borderId="0" xfId="3" applyFont="1" applyFill="1" applyBorder="1" applyAlignment="1" applyProtection="1">
      <alignment horizontal="center" vertical="center" wrapText="1" readingOrder="2"/>
    </xf>
    <xf numFmtId="0" fontId="104" fillId="3" borderId="10" xfId="3" applyFont="1" applyFill="1" applyBorder="1" applyAlignment="1" applyProtection="1">
      <alignment horizontal="center" vertical="center" wrapText="1" readingOrder="2"/>
    </xf>
    <xf numFmtId="0" fontId="104" fillId="3" borderId="17" xfId="3" applyFont="1" applyFill="1" applyBorder="1" applyAlignment="1" applyProtection="1">
      <alignment horizontal="center" vertical="center" wrapText="1" readingOrder="2"/>
    </xf>
    <xf numFmtId="0" fontId="104" fillId="3" borderId="30" xfId="3" applyFont="1" applyFill="1" applyBorder="1" applyAlignment="1" applyProtection="1">
      <alignment horizontal="center" vertical="center" wrapText="1" readingOrder="2"/>
    </xf>
    <xf numFmtId="0" fontId="46" fillId="0" borderId="294" xfId="3" applyFont="1" applyFill="1" applyBorder="1" applyAlignment="1" applyProtection="1">
      <alignment horizontal="center" vertical="center" readingOrder="2"/>
    </xf>
    <xf numFmtId="0" fontId="46" fillId="0" borderId="326" xfId="3" applyFont="1" applyFill="1" applyBorder="1" applyAlignment="1" applyProtection="1">
      <alignment horizontal="center" vertical="center" readingOrder="2"/>
    </xf>
    <xf numFmtId="0" fontId="22" fillId="18" borderId="17" xfId="0" applyFont="1" applyFill="1" applyBorder="1" applyAlignment="1" applyProtection="1">
      <alignment horizontal="right" readingOrder="2"/>
    </xf>
    <xf numFmtId="0" fontId="22" fillId="18" borderId="320" xfId="0" applyFont="1" applyFill="1" applyBorder="1" applyAlignment="1" applyProtection="1">
      <alignment horizontal="center" readingOrder="2"/>
    </xf>
    <xf numFmtId="4" fontId="43" fillId="0" borderId="286" xfId="0" applyNumberFormat="1" applyFont="1" applyFill="1" applyBorder="1" applyAlignment="1" applyProtection="1">
      <alignment horizontal="center" vertical="center" readingOrder="2"/>
    </xf>
    <xf numFmtId="4" fontId="43" fillId="0" borderId="327" xfId="0" applyNumberFormat="1" applyFont="1" applyFill="1" applyBorder="1" applyAlignment="1" applyProtection="1">
      <alignment horizontal="center" vertical="center" readingOrder="2"/>
    </xf>
    <xf numFmtId="4" fontId="43" fillId="0" borderId="328" xfId="0" applyNumberFormat="1" applyFont="1" applyFill="1" applyBorder="1" applyAlignment="1" applyProtection="1">
      <alignment horizontal="center" vertical="center" readingOrder="2"/>
    </xf>
    <xf numFmtId="4" fontId="43" fillId="0" borderId="329" xfId="0" applyNumberFormat="1" applyFont="1" applyFill="1" applyBorder="1" applyAlignment="1" applyProtection="1">
      <alignment horizontal="center" vertical="center" readingOrder="2"/>
    </xf>
    <xf numFmtId="4" fontId="43" fillId="0" borderId="224" xfId="0" applyNumberFormat="1" applyFont="1" applyFill="1" applyBorder="1" applyAlignment="1" applyProtection="1">
      <alignment horizontal="center" vertical="center" readingOrder="2"/>
    </xf>
    <xf numFmtId="4" fontId="43" fillId="0" borderId="279" xfId="0" applyNumberFormat="1" applyFont="1" applyFill="1" applyBorder="1" applyAlignment="1" applyProtection="1">
      <alignment horizontal="center" vertical="center" readingOrder="2"/>
    </xf>
    <xf numFmtId="4" fontId="43" fillId="0" borderId="280" xfId="0" applyNumberFormat="1" applyFont="1" applyFill="1" applyBorder="1" applyAlignment="1" applyProtection="1">
      <alignment horizontal="center" vertical="center" readingOrder="2"/>
    </xf>
    <xf numFmtId="0" fontId="43" fillId="0" borderId="327" xfId="0" applyFont="1" applyFill="1" applyBorder="1" applyAlignment="1" applyProtection="1">
      <alignment horizontal="center" vertical="center" wrapText="1" readingOrder="2"/>
    </xf>
    <xf numFmtId="0" fontId="43" fillId="0" borderId="328" xfId="0" applyFont="1" applyFill="1" applyBorder="1" applyAlignment="1" applyProtection="1">
      <alignment horizontal="center" vertical="center" wrapText="1" readingOrder="2"/>
    </xf>
    <xf numFmtId="0" fontId="43" fillId="0" borderId="329" xfId="0" applyFont="1" applyFill="1" applyBorder="1" applyAlignment="1" applyProtection="1">
      <alignment horizontal="center" vertical="center" wrapText="1" readingOrder="2"/>
    </xf>
    <xf numFmtId="0" fontId="43" fillId="0" borderId="224" xfId="0" applyFont="1" applyFill="1" applyBorder="1" applyAlignment="1" applyProtection="1">
      <alignment horizontal="center" vertical="center" wrapText="1" readingOrder="2"/>
    </xf>
    <xf numFmtId="0" fontId="43" fillId="0" borderId="279" xfId="0" applyFont="1" applyFill="1" applyBorder="1" applyAlignment="1" applyProtection="1">
      <alignment horizontal="center" vertical="center" wrapText="1" readingOrder="2"/>
    </xf>
    <xf numFmtId="0" fontId="43" fillId="0" borderId="280" xfId="0" applyFont="1" applyFill="1" applyBorder="1" applyAlignment="1" applyProtection="1">
      <alignment horizontal="center" vertical="center" wrapText="1" readingOrder="2"/>
    </xf>
    <xf numFmtId="164" fontId="13" fillId="0" borderId="330" xfId="3" applyNumberFormat="1" applyFont="1" applyFill="1" applyBorder="1" applyAlignment="1" applyProtection="1">
      <alignment horizontal="right" vertical="center" shrinkToFit="1" readingOrder="1"/>
    </xf>
    <xf numFmtId="164" fontId="13" fillId="0" borderId="331" xfId="3" applyNumberFormat="1" applyFont="1" applyFill="1" applyBorder="1" applyAlignment="1" applyProtection="1">
      <alignment horizontal="right" vertical="center" shrinkToFit="1" readingOrder="1"/>
    </xf>
    <xf numFmtId="164" fontId="22" fillId="0" borderId="332" xfId="3" applyNumberFormat="1" applyFont="1" applyFill="1" applyBorder="1" applyAlignment="1" applyProtection="1">
      <alignment horizontal="right" vertical="center" shrinkToFit="1" readingOrder="1"/>
    </xf>
    <xf numFmtId="164" fontId="22" fillId="0" borderId="333" xfId="3" applyNumberFormat="1" applyFont="1" applyFill="1" applyBorder="1" applyAlignment="1" applyProtection="1">
      <alignment horizontal="right" vertical="center" shrinkToFit="1" readingOrder="1"/>
    </xf>
    <xf numFmtId="164" fontId="22" fillId="0" borderId="334" xfId="3" applyNumberFormat="1" applyFont="1" applyFill="1" applyBorder="1" applyAlignment="1" applyProtection="1">
      <alignment horizontal="right" vertical="center" shrinkToFit="1" readingOrder="1"/>
    </xf>
    <xf numFmtId="0" fontId="42" fillId="0" borderId="282" xfId="3" applyFont="1" applyFill="1" applyBorder="1" applyAlignment="1" applyProtection="1">
      <alignment horizontal="center" readingOrder="2"/>
    </xf>
    <xf numFmtId="0" fontId="42" fillId="0" borderId="335" xfId="3" applyFont="1" applyFill="1" applyBorder="1" applyAlignment="1" applyProtection="1">
      <alignment horizontal="center" readingOrder="2"/>
    </xf>
    <xf numFmtId="164" fontId="66" fillId="0" borderId="336" xfId="3" applyNumberFormat="1" applyFont="1" applyFill="1" applyBorder="1" applyAlignment="1" applyProtection="1">
      <alignment vertical="center" shrinkToFit="1" readingOrder="1"/>
    </xf>
    <xf numFmtId="164" fontId="66" fillId="0" borderId="282" xfId="3" applyNumberFormat="1" applyFont="1" applyFill="1" applyBorder="1" applyAlignment="1" applyProtection="1">
      <alignment vertical="center" shrinkToFit="1" readingOrder="1"/>
    </xf>
    <xf numFmtId="164" fontId="66" fillId="0" borderId="283" xfId="3" applyNumberFormat="1" applyFont="1" applyFill="1" applyBorder="1" applyAlignment="1" applyProtection="1">
      <alignment vertical="center" shrinkToFit="1" readingOrder="1"/>
    </xf>
    <xf numFmtId="164" fontId="13" fillId="0" borderId="80" xfId="3" applyNumberFormat="1" applyFont="1" applyFill="1" applyBorder="1" applyAlignment="1" applyProtection="1">
      <alignment horizontal="right" vertical="center" shrinkToFit="1" readingOrder="1"/>
    </xf>
    <xf numFmtId="164" fontId="13" fillId="0" borderId="81" xfId="3" applyNumberFormat="1" applyFont="1" applyFill="1" applyBorder="1" applyAlignment="1" applyProtection="1">
      <alignment horizontal="right" vertical="center" shrinkToFit="1" readingOrder="1"/>
    </xf>
    <xf numFmtId="164" fontId="22" fillId="0" borderId="337" xfId="3" applyNumberFormat="1" applyFont="1" applyFill="1" applyBorder="1" applyAlignment="1" applyProtection="1">
      <alignment horizontal="right" vertical="center" shrinkToFit="1" readingOrder="1"/>
    </xf>
    <xf numFmtId="164" fontId="22" fillId="0" borderId="338" xfId="3" applyNumberFormat="1" applyFont="1" applyFill="1" applyBorder="1" applyAlignment="1" applyProtection="1">
      <alignment horizontal="right" vertical="center" shrinkToFit="1" readingOrder="1"/>
    </xf>
    <xf numFmtId="164" fontId="22" fillId="0" borderId="339" xfId="3" applyNumberFormat="1" applyFont="1" applyFill="1" applyBorder="1" applyAlignment="1" applyProtection="1">
      <alignment horizontal="right" vertical="center" shrinkToFit="1" readingOrder="1"/>
    </xf>
    <xf numFmtId="0" fontId="49" fillId="0" borderId="281" xfId="3" applyFont="1" applyFill="1" applyBorder="1" applyAlignment="1" applyProtection="1">
      <alignment horizontal="right" readingOrder="2"/>
    </xf>
    <xf numFmtId="0" fontId="49" fillId="0" borderId="282" xfId="3" applyFont="1" applyFill="1" applyBorder="1" applyAlignment="1" applyProtection="1">
      <alignment horizontal="right" readingOrder="2"/>
    </xf>
    <xf numFmtId="0" fontId="49" fillId="0" borderId="283" xfId="3" applyFont="1" applyFill="1" applyBorder="1" applyAlignment="1" applyProtection="1">
      <alignment horizontal="right" readingOrder="2"/>
    </xf>
    <xf numFmtId="0" fontId="49" fillId="0" borderId="336" xfId="3" applyFont="1" applyFill="1" applyBorder="1" applyAlignment="1" applyProtection="1">
      <alignment horizontal="right" shrinkToFit="1" readingOrder="2"/>
    </xf>
    <xf numFmtId="0" fontId="49" fillId="0" borderId="282" xfId="3" applyFont="1" applyFill="1" applyBorder="1" applyAlignment="1" applyProtection="1">
      <alignment horizontal="right" shrinkToFit="1" readingOrder="2"/>
    </xf>
    <xf numFmtId="0" fontId="49" fillId="0" borderId="283" xfId="3" applyFont="1" applyFill="1" applyBorder="1" applyAlignment="1" applyProtection="1">
      <alignment horizontal="right" shrinkToFit="1" readingOrder="2"/>
    </xf>
    <xf numFmtId="8" fontId="13" fillId="0" borderId="340" xfId="2" applyNumberFormat="1" applyFont="1" applyFill="1" applyBorder="1" applyAlignment="1" applyProtection="1">
      <alignment shrinkToFit="1"/>
    </xf>
    <xf numFmtId="164" fontId="13" fillId="0" borderId="291" xfId="3" applyNumberFormat="1" applyFont="1" applyFill="1" applyBorder="1" applyAlignment="1" applyProtection="1">
      <alignment horizontal="right" vertical="center" shrinkToFit="1" readingOrder="1"/>
    </xf>
    <xf numFmtId="164" fontId="13" fillId="0" borderId="292" xfId="3" applyNumberFormat="1" applyFont="1" applyFill="1" applyBorder="1" applyAlignment="1" applyProtection="1">
      <alignment horizontal="right" vertical="center" shrinkToFit="1" readingOrder="1"/>
    </xf>
    <xf numFmtId="0" fontId="50" fillId="0" borderId="276" xfId="2" applyFont="1" applyFill="1" applyBorder="1" applyAlignment="1" applyProtection="1">
      <alignment horizontal="center" vertical="top" wrapText="1"/>
    </xf>
    <xf numFmtId="166" fontId="46" fillId="0" borderId="0" xfId="3" applyNumberFormat="1" applyFont="1" applyFill="1" applyBorder="1" applyAlignment="1" applyProtection="1">
      <alignment horizontal="center" shrinkToFit="1"/>
    </xf>
    <xf numFmtId="164" fontId="22" fillId="0" borderId="341" xfId="3" applyNumberFormat="1" applyFont="1" applyFill="1" applyBorder="1" applyAlignment="1" applyProtection="1">
      <alignment shrinkToFit="1"/>
    </xf>
    <xf numFmtId="164" fontId="22" fillId="0" borderId="340" xfId="3" applyNumberFormat="1" applyFont="1" applyFill="1" applyBorder="1" applyAlignment="1" applyProtection="1">
      <alignment shrinkToFit="1"/>
    </xf>
    <xf numFmtId="0" fontId="22" fillId="13" borderId="16" xfId="0" applyFont="1" applyFill="1" applyBorder="1" applyAlignment="1" applyProtection="1">
      <alignment horizontal="center" readingOrder="2"/>
    </xf>
    <xf numFmtId="0" fontId="0" fillId="0" borderId="16" xfId="0" applyFill="1" applyBorder="1" applyAlignment="1" applyProtection="1">
      <alignment readingOrder="2"/>
    </xf>
    <xf numFmtId="0" fontId="22" fillId="18" borderId="79" xfId="0" applyFont="1" applyFill="1" applyBorder="1" applyAlignment="1" applyProtection="1">
      <alignment horizontal="right" readingOrder="2"/>
    </xf>
    <xf numFmtId="0" fontId="22" fillId="18" borderId="79" xfId="0" applyFont="1" applyFill="1" applyBorder="1" applyAlignment="1" applyProtection="1">
      <alignment horizontal="center" readingOrder="2"/>
    </xf>
    <xf numFmtId="164" fontId="52" fillId="3" borderId="0" xfId="3" applyNumberFormat="1" applyFont="1" applyFill="1" applyBorder="1" applyAlignment="1" applyProtection="1">
      <alignment horizontal="center" vertical="center" shrinkToFit="1" readingOrder="2"/>
    </xf>
    <xf numFmtId="0" fontId="22" fillId="18" borderId="15" xfId="0" applyFont="1" applyFill="1" applyBorder="1" applyAlignment="1" applyProtection="1">
      <alignment horizontal="right" vertical="center" readingOrder="2"/>
    </xf>
    <xf numFmtId="0" fontId="14" fillId="0" borderId="16" xfId="0" applyFont="1" applyFill="1" applyBorder="1" applyAlignment="1" applyProtection="1">
      <alignment readingOrder="2"/>
    </xf>
    <xf numFmtId="0" fontId="14" fillId="0" borderId="79" xfId="0" applyFont="1" applyFill="1" applyBorder="1" applyAlignment="1" applyProtection="1">
      <alignment readingOrder="2"/>
    </xf>
    <xf numFmtId="49" fontId="48" fillId="3" borderId="78" xfId="0" applyNumberFormat="1" applyFont="1" applyFill="1" applyBorder="1" applyAlignment="1" applyProtection="1">
      <alignment horizontal="right" wrapText="1" readingOrder="1"/>
    </xf>
    <xf numFmtId="49" fontId="48" fillId="3" borderId="43" xfId="0" applyNumberFormat="1" applyFont="1" applyFill="1" applyBorder="1" applyAlignment="1" applyProtection="1">
      <alignment horizontal="right" wrapText="1" readingOrder="1"/>
    </xf>
    <xf numFmtId="49" fontId="48" fillId="3" borderId="57" xfId="0" applyNumberFormat="1" applyFont="1" applyFill="1" applyBorder="1" applyAlignment="1" applyProtection="1">
      <alignment horizontal="right" wrapText="1" readingOrder="1"/>
    </xf>
    <xf numFmtId="49" fontId="48" fillId="4" borderId="56" xfId="0" applyNumberFormat="1" applyFont="1" applyFill="1" applyBorder="1" applyAlignment="1" applyProtection="1">
      <alignment horizontal="left" wrapText="1" readingOrder="2"/>
      <protection locked="0"/>
    </xf>
    <xf numFmtId="49" fontId="48" fillId="4" borderId="43" xfId="0" applyNumberFormat="1" applyFont="1" applyFill="1" applyBorder="1" applyAlignment="1" applyProtection="1">
      <alignment horizontal="left" wrapText="1" readingOrder="2"/>
      <protection locked="0"/>
    </xf>
    <xf numFmtId="49" fontId="48" fillId="4" borderId="57" xfId="0" applyNumberFormat="1" applyFont="1" applyFill="1" applyBorder="1" applyAlignment="1" applyProtection="1">
      <alignment horizontal="left" wrapText="1" readingOrder="2"/>
      <protection locked="0"/>
    </xf>
    <xf numFmtId="14" fontId="48" fillId="0" borderId="0" xfId="0" applyNumberFormat="1" applyFont="1" applyFill="1" applyBorder="1" applyAlignment="1" applyProtection="1">
      <alignment horizontal="right" shrinkToFit="1" readingOrder="2"/>
      <protection locked="0"/>
    </xf>
    <xf numFmtId="14" fontId="48" fillId="4" borderId="56" xfId="0" applyNumberFormat="1" applyFont="1" applyFill="1" applyBorder="1" applyAlignment="1" applyProtection="1">
      <alignment horizontal="center" shrinkToFit="1" readingOrder="2"/>
      <protection locked="0"/>
    </xf>
    <xf numFmtId="14" fontId="48" fillId="4" borderId="43" xfId="0" applyNumberFormat="1" applyFont="1" applyFill="1" applyBorder="1" applyAlignment="1" applyProtection="1">
      <alignment horizontal="center" shrinkToFit="1" readingOrder="2"/>
      <protection locked="0"/>
    </xf>
    <xf numFmtId="14" fontId="48" fillId="4" borderId="57" xfId="0" applyNumberFormat="1" applyFont="1" applyFill="1" applyBorder="1" applyAlignment="1" applyProtection="1">
      <alignment horizontal="center" shrinkToFit="1" readingOrder="2"/>
      <protection locked="0"/>
    </xf>
    <xf numFmtId="0" fontId="104" fillId="3" borderId="50" xfId="3" applyFont="1" applyFill="1" applyBorder="1" applyAlignment="1" applyProtection="1">
      <alignment horizontal="center" vertical="center" wrapText="1" readingOrder="2"/>
    </xf>
    <xf numFmtId="0" fontId="104" fillId="3" borderId="22" xfId="3" applyFont="1" applyFill="1" applyBorder="1" applyAlignment="1" applyProtection="1">
      <alignment horizontal="center" vertical="center" wrapText="1" readingOrder="2"/>
    </xf>
    <xf numFmtId="0" fontId="104" fillId="3" borderId="28" xfId="3" applyFont="1" applyFill="1" applyBorder="1" applyAlignment="1" applyProtection="1">
      <alignment horizontal="center" vertical="center" wrapText="1" readingOrder="2"/>
    </xf>
    <xf numFmtId="9" fontId="47" fillId="15" borderId="237" xfId="0" applyNumberFormat="1" applyFont="1" applyFill="1" applyBorder="1" applyAlignment="1" applyProtection="1">
      <alignment horizontal="right" shrinkToFit="1" readingOrder="1"/>
    </xf>
    <xf numFmtId="9" fontId="47" fillId="15" borderId="322" xfId="0" applyNumberFormat="1" applyFont="1" applyFill="1" applyBorder="1" applyAlignment="1" applyProtection="1">
      <alignment horizontal="right" shrinkToFit="1" readingOrder="1"/>
    </xf>
    <xf numFmtId="0" fontId="88" fillId="4" borderId="56" xfId="0" applyFont="1" applyFill="1" applyBorder="1" applyAlignment="1" applyProtection="1">
      <alignment horizontal="right" shrinkToFit="1" readingOrder="2"/>
      <protection locked="0"/>
    </xf>
    <xf numFmtId="0" fontId="88" fillId="4" borderId="43" xfId="0" applyFont="1" applyFill="1" applyBorder="1" applyAlignment="1" applyProtection="1">
      <alignment horizontal="right" shrinkToFit="1" readingOrder="2"/>
      <protection locked="0"/>
    </xf>
    <xf numFmtId="0" fontId="88" fillId="4" borderId="57" xfId="0" applyFont="1" applyFill="1" applyBorder="1" applyAlignment="1" applyProtection="1">
      <alignment horizontal="right" shrinkToFit="1" readingOrder="2"/>
      <protection locked="0"/>
    </xf>
    <xf numFmtId="0" fontId="88" fillId="0" borderId="43" xfId="0" applyFont="1" applyFill="1" applyBorder="1" applyAlignment="1" applyProtection="1">
      <alignment horizontal="right" readingOrder="2"/>
    </xf>
    <xf numFmtId="0" fontId="88" fillId="0" borderId="57" xfId="0" applyFont="1" applyFill="1" applyBorder="1" applyAlignment="1" applyProtection="1">
      <alignment horizontal="right" readingOrder="2"/>
    </xf>
    <xf numFmtId="179" fontId="66" fillId="31" borderId="323" xfId="0" applyNumberFormat="1" applyFont="1" applyFill="1" applyBorder="1" applyAlignment="1" applyProtection="1">
      <alignment horizontal="center" shrinkToFit="1" readingOrder="2"/>
    </xf>
    <xf numFmtId="179" fontId="66" fillId="31" borderId="324" xfId="0" applyNumberFormat="1" applyFont="1" applyFill="1" applyBorder="1" applyAlignment="1" applyProtection="1">
      <alignment horizontal="center" shrinkToFit="1" readingOrder="2"/>
    </xf>
    <xf numFmtId="49" fontId="66" fillId="22" borderId="231" xfId="0" applyNumberFormat="1" applyFont="1" applyFill="1" applyBorder="1" applyAlignment="1" applyProtection="1">
      <alignment horizontal="center" readingOrder="2"/>
      <protection locked="0"/>
    </xf>
    <xf numFmtId="49" fontId="66" fillId="22" borderId="232" xfId="0" applyNumberFormat="1" applyFont="1" applyFill="1" applyBorder="1" applyAlignment="1" applyProtection="1">
      <alignment horizontal="center" readingOrder="2"/>
      <protection locked="0"/>
    </xf>
    <xf numFmtId="49" fontId="88" fillId="4" borderId="56" xfId="0" applyNumberFormat="1" applyFont="1" applyFill="1" applyBorder="1" applyAlignment="1" applyProtection="1">
      <alignment horizontal="right" shrinkToFit="1" readingOrder="2"/>
      <protection locked="0"/>
    </xf>
    <xf numFmtId="49" fontId="88" fillId="4" borderId="43" xfId="0" applyNumberFormat="1" applyFont="1" applyFill="1" applyBorder="1" applyAlignment="1" applyProtection="1">
      <alignment horizontal="right" shrinkToFit="1" readingOrder="2"/>
      <protection locked="0"/>
    </xf>
    <xf numFmtId="49" fontId="88" fillId="4" borderId="57" xfId="0" applyNumberFormat="1" applyFont="1" applyFill="1" applyBorder="1" applyAlignment="1" applyProtection="1">
      <alignment horizontal="right" shrinkToFit="1" readingOrder="2"/>
      <protection locked="0"/>
    </xf>
    <xf numFmtId="14" fontId="66" fillId="22" borderId="325" xfId="0" applyNumberFormat="1" applyFont="1" applyFill="1" applyBorder="1" applyAlignment="1" applyProtection="1">
      <alignment horizontal="center" readingOrder="2"/>
      <protection locked="0"/>
    </xf>
    <xf numFmtId="14" fontId="66" fillId="22" borderId="0" xfId="0" applyNumberFormat="1" applyFont="1" applyFill="1" applyBorder="1" applyAlignment="1" applyProtection="1">
      <alignment horizontal="center" readingOrder="2"/>
      <protection locked="0"/>
    </xf>
    <xf numFmtId="14" fontId="66" fillId="22" borderId="176" xfId="0" applyNumberFormat="1" applyFont="1" applyFill="1" applyBorder="1" applyAlignment="1" applyProtection="1">
      <alignment horizontal="center" readingOrder="2"/>
      <protection locked="0"/>
    </xf>
    <xf numFmtId="0" fontId="12" fillId="4" borderId="56" xfId="5" applyFill="1" applyBorder="1" applyAlignment="1" applyProtection="1">
      <alignment horizontal="right" shrinkToFit="1" readingOrder="2"/>
      <protection locked="0"/>
    </xf>
    <xf numFmtId="0" fontId="12" fillId="4" borderId="43" xfId="5" applyFill="1" applyBorder="1" applyAlignment="1" applyProtection="1">
      <alignment horizontal="right" shrinkToFit="1" readingOrder="2"/>
      <protection locked="0"/>
    </xf>
    <xf numFmtId="0" fontId="22" fillId="18" borderId="14" xfId="0" applyFont="1" applyFill="1" applyBorder="1" applyAlignment="1" applyProtection="1">
      <alignment readingOrder="2"/>
    </xf>
    <xf numFmtId="0" fontId="22" fillId="18" borderId="16" xfId="0" applyFont="1" applyFill="1" applyBorder="1" applyAlignment="1" applyProtection="1">
      <alignment readingOrder="2"/>
    </xf>
    <xf numFmtId="0" fontId="22" fillId="18" borderId="15" xfId="0" applyFont="1" applyFill="1" applyBorder="1" applyAlignment="1" applyProtection="1">
      <alignment readingOrder="2"/>
    </xf>
    <xf numFmtId="0" fontId="22" fillId="0" borderId="14" xfId="0" applyFont="1" applyFill="1" applyBorder="1" applyAlignment="1" applyProtection="1">
      <alignment horizontal="right" readingOrder="2"/>
    </xf>
    <xf numFmtId="0" fontId="22" fillId="0" borderId="16" xfId="0" applyFont="1" applyFill="1" applyBorder="1" applyAlignment="1" applyProtection="1">
      <alignment horizontal="right" readingOrder="2"/>
    </xf>
    <xf numFmtId="0" fontId="22" fillId="30" borderId="50" xfId="3" applyFont="1" applyFill="1" applyBorder="1" applyAlignment="1" applyProtection="1">
      <alignment horizontal="center" vertical="center" wrapText="1" readingOrder="2"/>
    </xf>
    <xf numFmtId="0" fontId="103" fillId="30" borderId="29" xfId="3" applyFont="1" applyFill="1" applyBorder="1" applyAlignment="1" applyProtection="1">
      <alignment horizontal="center" vertical="center" wrapText="1" readingOrder="2"/>
    </xf>
    <xf numFmtId="0" fontId="103" fillId="30" borderId="22" xfId="3" applyFont="1" applyFill="1" applyBorder="1" applyAlignment="1" applyProtection="1">
      <alignment horizontal="center" vertical="center" wrapText="1" readingOrder="2"/>
    </xf>
    <xf numFmtId="0" fontId="103" fillId="30" borderId="10" xfId="3" applyFont="1" applyFill="1" applyBorder="1" applyAlignment="1" applyProtection="1">
      <alignment horizontal="center" vertical="center" wrapText="1" readingOrder="2"/>
    </xf>
    <xf numFmtId="0" fontId="103" fillId="30" borderId="28" xfId="3" applyFont="1" applyFill="1" applyBorder="1" applyAlignment="1" applyProtection="1">
      <alignment horizontal="center" vertical="center" wrapText="1" readingOrder="2"/>
    </xf>
    <xf numFmtId="0" fontId="103" fillId="30" borderId="30" xfId="3" applyFont="1" applyFill="1" applyBorder="1" applyAlignment="1" applyProtection="1">
      <alignment horizontal="center" vertical="center" wrapText="1" readingOrder="2"/>
    </xf>
    <xf numFmtId="0" fontId="104" fillId="3" borderId="14" xfId="1" applyNumberFormat="1" applyFont="1" applyFill="1" applyBorder="1" applyAlignment="1" applyProtection="1">
      <alignment horizontal="center" vertical="center" wrapText="1" readingOrder="2"/>
    </xf>
    <xf numFmtId="0" fontId="104" fillId="3" borderId="16" xfId="1" applyNumberFormat="1" applyFont="1" applyFill="1" applyBorder="1" applyAlignment="1" applyProtection="1">
      <alignment horizontal="center" vertical="center" wrapText="1" readingOrder="2"/>
    </xf>
    <xf numFmtId="0" fontId="66" fillId="0" borderId="0" xfId="0" applyFont="1" applyFill="1" applyBorder="1" applyAlignment="1" applyProtection="1">
      <alignment horizontal="right" readingOrder="2"/>
    </xf>
    <xf numFmtId="179" fontId="66" fillId="4" borderId="77" xfId="0" applyNumberFormat="1" applyFont="1" applyFill="1" applyBorder="1" applyAlignment="1" applyProtection="1">
      <alignment horizontal="center" readingOrder="2"/>
      <protection locked="0"/>
    </xf>
    <xf numFmtId="179" fontId="66" fillId="4" borderId="0" xfId="0" applyNumberFormat="1" applyFont="1" applyFill="1" applyBorder="1" applyAlignment="1" applyProtection="1">
      <alignment horizontal="center" readingOrder="2"/>
      <protection locked="0"/>
    </xf>
    <xf numFmtId="179" fontId="66" fillId="4" borderId="319" xfId="0" applyNumberFormat="1" applyFont="1" applyFill="1" applyBorder="1" applyAlignment="1" applyProtection="1">
      <alignment horizontal="center" readingOrder="2"/>
      <protection locked="0"/>
    </xf>
    <xf numFmtId="176" fontId="22" fillId="4" borderId="230" xfId="3" applyNumberFormat="1" applyFont="1" applyFill="1" applyBorder="1" applyAlignment="1" applyProtection="1">
      <alignment horizontal="center" vertical="center" shrinkToFit="1" readingOrder="2"/>
      <protection locked="0"/>
    </xf>
    <xf numFmtId="176" fontId="22" fillId="4" borderId="231" xfId="3" applyNumberFormat="1" applyFont="1" applyFill="1" applyBorder="1" applyAlignment="1" applyProtection="1">
      <alignment horizontal="center" vertical="center" shrinkToFit="1" readingOrder="2"/>
      <protection locked="0"/>
    </xf>
    <xf numFmtId="176" fontId="22" fillId="4" borderId="232" xfId="3" applyNumberFormat="1" applyFont="1" applyFill="1" applyBorder="1" applyAlignment="1" applyProtection="1">
      <alignment horizontal="center" vertical="center" shrinkToFit="1" readingOrder="2"/>
      <protection locked="0"/>
    </xf>
    <xf numFmtId="49" fontId="22" fillId="0" borderId="307" xfId="0" applyNumberFormat="1" applyFont="1" applyFill="1" applyBorder="1" applyAlignment="1">
      <alignment horizontal="right" shrinkToFit="1" readingOrder="2"/>
    </xf>
    <xf numFmtId="49" fontId="22" fillId="0" borderId="308" xfId="0" applyNumberFormat="1" applyFont="1" applyFill="1" applyBorder="1" applyAlignment="1">
      <alignment horizontal="right" shrinkToFit="1" readingOrder="2"/>
    </xf>
    <xf numFmtId="49" fontId="22" fillId="0" borderId="309" xfId="0" applyNumberFormat="1" applyFont="1" applyFill="1" applyBorder="1" applyAlignment="1">
      <alignment horizontal="right" shrinkToFit="1" readingOrder="2"/>
    </xf>
    <xf numFmtId="0" fontId="92" fillId="0" borderId="71" xfId="0" applyFont="1" applyFill="1" applyBorder="1" applyAlignment="1" applyProtection="1">
      <alignment horizontal="center" vertical="center" readingOrder="2"/>
    </xf>
    <xf numFmtId="0" fontId="92" fillId="0" borderId="72" xfId="0" applyFont="1" applyFill="1" applyBorder="1" applyAlignment="1" applyProtection="1">
      <alignment horizontal="center" vertical="center" readingOrder="2"/>
    </xf>
    <xf numFmtId="0" fontId="92" fillId="0" borderId="73" xfId="0" applyFont="1" applyFill="1" applyBorder="1" applyAlignment="1" applyProtection="1">
      <alignment horizontal="center" vertical="center" readingOrder="2"/>
    </xf>
    <xf numFmtId="0" fontId="89" fillId="0" borderId="74" xfId="0" applyFont="1" applyBorder="1" applyAlignment="1" applyProtection="1">
      <alignment horizontal="center" readingOrder="2"/>
    </xf>
    <xf numFmtId="0" fontId="89" fillId="0" borderId="75" xfId="0" applyFont="1" applyBorder="1" applyAlignment="1" applyProtection="1">
      <alignment horizontal="center" readingOrder="2"/>
    </xf>
    <xf numFmtId="0" fontId="89" fillId="0" borderId="76" xfId="0" applyFont="1" applyBorder="1" applyAlignment="1" applyProtection="1">
      <alignment horizontal="center" readingOrder="2"/>
    </xf>
    <xf numFmtId="0" fontId="89" fillId="0" borderId="0" xfId="0" applyFont="1" applyFill="1" applyBorder="1" applyAlignment="1" applyProtection="1">
      <alignment horizontal="center" readingOrder="2"/>
    </xf>
    <xf numFmtId="0" fontId="91" fillId="6" borderId="0" xfId="0" applyFont="1" applyFill="1" applyAlignment="1" applyProtection="1">
      <alignment horizontal="center" vertical="center" readingOrder="2"/>
    </xf>
    <xf numFmtId="0" fontId="104" fillId="30" borderId="50" xfId="0" applyFont="1" applyFill="1" applyBorder="1" applyAlignment="1">
      <alignment horizontal="center" vertical="center" wrapText="1" readingOrder="2"/>
    </xf>
    <xf numFmtId="0" fontId="104" fillId="30" borderId="29" xfId="0" applyFont="1" applyFill="1" applyBorder="1" applyAlignment="1">
      <alignment horizontal="center" vertical="center" wrapText="1" readingOrder="2"/>
    </xf>
    <xf numFmtId="0" fontId="104" fillId="30" borderId="22" xfId="0" applyFont="1" applyFill="1" applyBorder="1" applyAlignment="1">
      <alignment horizontal="center" vertical="center" wrapText="1" readingOrder="2"/>
    </xf>
    <xf numFmtId="0" fontId="104" fillId="30" borderId="10" xfId="0" applyFont="1" applyFill="1" applyBorder="1" applyAlignment="1">
      <alignment horizontal="center" vertical="center" wrapText="1" readingOrder="2"/>
    </xf>
    <xf numFmtId="0" fontId="104" fillId="30" borderId="28" xfId="0" applyFont="1" applyFill="1" applyBorder="1" applyAlignment="1">
      <alignment horizontal="center" vertical="center" wrapText="1" readingOrder="2"/>
    </xf>
    <xf numFmtId="0" fontId="104" fillId="30" borderId="30" xfId="0" applyFont="1" applyFill="1" applyBorder="1" applyAlignment="1">
      <alignment horizontal="center" vertical="center" wrapText="1" readingOrder="2"/>
    </xf>
    <xf numFmtId="0" fontId="70" fillId="14" borderId="310" xfId="0" applyFont="1" applyFill="1" applyBorder="1" applyAlignment="1" applyProtection="1">
      <alignment horizontal="center" vertical="center" readingOrder="2"/>
    </xf>
    <xf numFmtId="0" fontId="70" fillId="14" borderId="311" xfId="0" applyFont="1" applyFill="1" applyBorder="1" applyAlignment="1" applyProtection="1">
      <alignment horizontal="center" vertical="center" readingOrder="2"/>
    </xf>
    <xf numFmtId="0" fontId="70" fillId="14" borderId="312" xfId="0" applyFont="1" applyFill="1" applyBorder="1" applyAlignment="1" applyProtection="1">
      <alignment horizontal="center" vertical="center" readingOrder="2"/>
    </xf>
    <xf numFmtId="0" fontId="70" fillId="14" borderId="313" xfId="0" applyFont="1" applyFill="1" applyBorder="1" applyAlignment="1" applyProtection="1">
      <alignment horizontal="center" vertical="center" readingOrder="2"/>
    </xf>
    <xf numFmtId="0" fontId="70" fillId="14" borderId="314" xfId="0" applyFont="1" applyFill="1" applyBorder="1" applyAlignment="1" applyProtection="1">
      <alignment horizontal="center" vertical="center" readingOrder="2"/>
    </xf>
    <xf numFmtId="0" fontId="70" fillId="14" borderId="315" xfId="0" applyFont="1" applyFill="1" applyBorder="1" applyAlignment="1" applyProtection="1">
      <alignment horizontal="center" vertical="center" readingOrder="2"/>
    </xf>
    <xf numFmtId="0" fontId="70" fillId="14" borderId="316" xfId="0" applyFont="1" applyFill="1" applyBorder="1" applyAlignment="1" applyProtection="1">
      <alignment horizontal="center" vertical="center" readingOrder="2"/>
    </xf>
    <xf numFmtId="0" fontId="70" fillId="14" borderId="317" xfId="0" applyFont="1" applyFill="1" applyBorder="1" applyAlignment="1" applyProtection="1">
      <alignment horizontal="center" vertical="center" readingOrder="2"/>
    </xf>
    <xf numFmtId="0" fontId="70" fillId="14" borderId="318" xfId="0" applyFont="1" applyFill="1" applyBorder="1" applyAlignment="1" applyProtection="1">
      <alignment horizontal="center" vertical="center" readingOrder="2"/>
    </xf>
    <xf numFmtId="173" fontId="22" fillId="4" borderId="230" xfId="3" applyNumberFormat="1" applyFont="1" applyFill="1" applyBorder="1" applyAlignment="1" applyProtection="1">
      <alignment horizontal="center" shrinkToFit="1" readingOrder="2"/>
      <protection locked="0"/>
    </xf>
    <xf numFmtId="173" fontId="22" fillId="4" borderId="231" xfId="3" applyNumberFormat="1" applyFont="1" applyFill="1" applyBorder="1" applyAlignment="1" applyProtection="1">
      <alignment horizontal="center" shrinkToFit="1" readingOrder="2"/>
      <protection locked="0"/>
    </xf>
    <xf numFmtId="173" fontId="22" fillId="4" borderId="233" xfId="3" applyNumberFormat="1" applyFont="1" applyFill="1" applyBorder="1" applyAlignment="1" applyProtection="1">
      <alignment horizontal="center" shrinkToFit="1" readingOrder="2"/>
      <protection locked="0"/>
    </xf>
    <xf numFmtId="0" fontId="66" fillId="0" borderId="0" xfId="0" applyFont="1" applyFill="1" applyAlignment="1" applyProtection="1">
      <alignment horizontal="right" readingOrder="2"/>
    </xf>
    <xf numFmtId="166" fontId="62" fillId="0" borderId="278" xfId="3" applyNumberFormat="1" applyFont="1" applyFill="1" applyBorder="1" applyAlignment="1" applyProtection="1">
      <alignment horizontal="center" vertical="center" shrinkToFit="1" readingOrder="1"/>
    </xf>
    <xf numFmtId="166" fontId="62" fillId="0" borderId="287" xfId="3" applyNumberFormat="1" applyFont="1" applyFill="1" applyBorder="1" applyAlignment="1" applyProtection="1">
      <alignment horizontal="center" vertical="center" shrinkToFit="1" readingOrder="1"/>
    </xf>
    <xf numFmtId="0" fontId="79" fillId="0" borderId="223" xfId="2" applyFont="1" applyFill="1" applyBorder="1" applyAlignment="1" applyProtection="1">
      <alignment horizontal="center" vertical="top" wrapText="1"/>
    </xf>
    <xf numFmtId="0" fontId="79" fillId="0" borderId="0" xfId="2" applyFont="1" applyFill="1" applyBorder="1" applyAlignment="1" applyProtection="1">
      <alignment horizontal="center" vertical="top" wrapText="1"/>
    </xf>
    <xf numFmtId="0" fontId="79" fillId="0" borderId="276" xfId="2" applyFont="1" applyFill="1" applyBorder="1" applyAlignment="1" applyProtection="1">
      <alignment horizontal="center" vertical="top" wrapText="1"/>
    </xf>
    <xf numFmtId="0" fontId="42" fillId="0" borderId="288" xfId="3" applyFont="1" applyFill="1" applyBorder="1" applyAlignment="1" applyProtection="1">
      <alignment horizontal="center" readingOrder="2"/>
    </xf>
    <xf numFmtId="0" fontId="42" fillId="0" borderId="289" xfId="3" applyFont="1" applyFill="1" applyBorder="1" applyAlignment="1" applyProtection="1">
      <alignment horizontal="center" readingOrder="2"/>
    </xf>
    <xf numFmtId="0" fontId="46" fillId="0" borderId="290" xfId="3" applyFont="1" applyFill="1" applyBorder="1" applyAlignment="1" applyProtection="1">
      <alignment horizontal="center" vertical="center" readingOrder="2"/>
    </xf>
    <xf numFmtId="0" fontId="46" fillId="0" borderId="291" xfId="3" applyFont="1" applyFill="1" applyBorder="1" applyAlignment="1" applyProtection="1">
      <alignment horizontal="center" vertical="center" readingOrder="2"/>
    </xf>
    <xf numFmtId="0" fontId="46" fillId="0" borderId="292" xfId="3" applyFont="1" applyFill="1" applyBorder="1" applyAlignment="1" applyProtection="1">
      <alignment horizontal="center" vertical="center" readingOrder="2"/>
    </xf>
    <xf numFmtId="0" fontId="46" fillId="0" borderId="293" xfId="3" applyFont="1" applyFill="1" applyBorder="1" applyAlignment="1" applyProtection="1">
      <alignment horizontal="center" vertical="center" readingOrder="2"/>
    </xf>
    <xf numFmtId="166" fontId="93" fillId="0" borderId="295" xfId="3" applyNumberFormat="1" applyFont="1" applyFill="1" applyBorder="1" applyAlignment="1" applyProtection="1">
      <alignment horizontal="right" vertical="center" shrinkToFit="1" readingOrder="1"/>
    </xf>
    <xf numFmtId="166" fontId="93" fillId="0" borderId="296" xfId="3" applyNumberFormat="1" applyFont="1" applyFill="1" applyBorder="1" applyAlignment="1" applyProtection="1">
      <alignment horizontal="right" vertical="center" shrinkToFit="1" readingOrder="1"/>
    </xf>
    <xf numFmtId="166" fontId="93" fillId="0" borderId="297" xfId="3" applyNumberFormat="1" applyFont="1" applyFill="1" applyBorder="1" applyAlignment="1" applyProtection="1">
      <alignment horizontal="right" vertical="center" shrinkToFit="1" readingOrder="1"/>
    </xf>
    <xf numFmtId="0" fontId="54" fillId="0" borderId="298" xfId="3" applyFont="1" applyFill="1" applyBorder="1" applyAlignment="1" applyProtection="1">
      <alignment horizontal="center" vertical="center" readingOrder="2"/>
    </xf>
    <xf numFmtId="0" fontId="54" fillId="0" borderId="299" xfId="3" applyFont="1" applyFill="1" applyBorder="1" applyAlignment="1" applyProtection="1">
      <alignment horizontal="center" vertical="center" readingOrder="2"/>
    </xf>
    <xf numFmtId="0" fontId="54" fillId="0" borderId="300" xfId="3" applyFont="1" applyFill="1" applyBorder="1" applyAlignment="1" applyProtection="1">
      <alignment horizontal="center" vertical="center" readingOrder="2"/>
    </xf>
    <xf numFmtId="0" fontId="66" fillId="0" borderId="66" xfId="0" applyFont="1" applyFill="1" applyBorder="1" applyAlignment="1" applyProtection="1">
      <alignment horizontal="center" readingOrder="2"/>
    </xf>
    <xf numFmtId="0" fontId="66" fillId="0" borderId="67" xfId="0" applyFont="1" applyFill="1" applyBorder="1" applyAlignment="1" applyProtection="1">
      <alignment horizontal="center" readingOrder="2"/>
    </xf>
    <xf numFmtId="0" fontId="66" fillId="0" borderId="68" xfId="0" applyFont="1" applyFill="1" applyBorder="1" applyAlignment="1" applyProtection="1">
      <alignment horizontal="center" readingOrder="2"/>
    </xf>
    <xf numFmtId="164" fontId="13" fillId="0" borderId="70" xfId="3" applyNumberFormat="1" applyFont="1" applyFill="1" applyBorder="1" applyAlignment="1" applyProtection="1">
      <alignment horizontal="right" vertical="center" shrinkToFit="1" readingOrder="1"/>
    </xf>
    <xf numFmtId="0" fontId="47" fillId="0" borderId="301" xfId="3" applyFont="1" applyFill="1" applyBorder="1" applyAlignment="1" applyProtection="1">
      <alignment horizontal="center" shrinkToFit="1" readingOrder="2"/>
    </xf>
    <xf numFmtId="0" fontId="47" fillId="0" borderId="228" xfId="3" applyFont="1" applyFill="1" applyBorder="1" applyAlignment="1" applyProtection="1">
      <alignment horizontal="center" shrinkToFit="1" readingOrder="2"/>
    </xf>
    <xf numFmtId="0" fontId="47" fillId="0" borderId="302" xfId="3" applyFont="1" applyFill="1" applyBorder="1" applyAlignment="1" applyProtection="1">
      <alignment horizontal="center" shrinkToFit="1" readingOrder="2"/>
    </xf>
    <xf numFmtId="0" fontId="48" fillId="0" borderId="0" xfId="3" applyFont="1" applyFill="1" applyBorder="1" applyAlignment="1" applyProtection="1">
      <alignment horizontal="right" vertical="center" readingOrder="2"/>
    </xf>
    <xf numFmtId="164" fontId="22" fillId="0" borderId="304" xfId="3" applyNumberFormat="1" applyFont="1" applyFill="1" applyBorder="1" applyAlignment="1" applyProtection="1">
      <alignment horizontal="right" vertical="center" shrinkToFit="1" readingOrder="1"/>
    </xf>
    <xf numFmtId="164" fontId="22" fillId="0" borderId="305" xfId="3" applyNumberFormat="1" applyFont="1" applyFill="1" applyBorder="1" applyAlignment="1" applyProtection="1">
      <alignment horizontal="right" vertical="center" shrinkToFit="1" readingOrder="1"/>
    </xf>
    <xf numFmtId="164" fontId="13" fillId="0" borderId="208" xfId="3" applyNumberFormat="1" applyFont="1" applyFill="1" applyBorder="1" applyAlignment="1" applyProtection="1">
      <alignment horizontal="right" vertical="center" shrinkToFit="1" readingOrder="1"/>
    </xf>
    <xf numFmtId="164" fontId="13" fillId="0" borderId="306" xfId="3" applyNumberFormat="1" applyFont="1" applyFill="1" applyBorder="1" applyAlignment="1" applyProtection="1">
      <alignment horizontal="right" vertical="center" shrinkToFit="1" readingOrder="1"/>
    </xf>
    <xf numFmtId="170" fontId="50" fillId="0" borderId="0" xfId="2" applyNumberFormat="1" applyFont="1" applyFill="1" applyBorder="1" applyAlignment="1" applyProtection="1">
      <alignment horizontal="center" vertical="center" shrinkToFit="1"/>
    </xf>
    <xf numFmtId="0" fontId="104" fillId="3" borderId="25" xfId="0" applyFont="1" applyFill="1" applyBorder="1" applyAlignment="1" applyProtection="1">
      <alignment horizontal="center" vertical="center" wrapText="1" readingOrder="2"/>
    </xf>
    <xf numFmtId="0" fontId="104" fillId="3" borderId="0" xfId="0" applyFont="1" applyFill="1" applyBorder="1" applyAlignment="1" applyProtection="1">
      <alignment horizontal="center" vertical="center" wrapText="1" readingOrder="2"/>
    </xf>
    <xf numFmtId="0" fontId="104" fillId="3" borderId="17" xfId="0" applyFont="1" applyFill="1" applyBorder="1" applyAlignment="1" applyProtection="1">
      <alignment horizontal="center" vertical="center" wrapText="1" readingOrder="2"/>
    </xf>
    <xf numFmtId="0" fontId="13" fillId="18" borderId="14" xfId="0" applyFont="1" applyFill="1" applyBorder="1" applyAlignment="1" applyProtection="1">
      <alignment horizontal="right" readingOrder="2"/>
    </xf>
    <xf numFmtId="0" fontId="13" fillId="18" borderId="16" xfId="0" applyFont="1" applyFill="1" applyBorder="1" applyAlignment="1" applyProtection="1">
      <alignment horizontal="right" readingOrder="2"/>
    </xf>
    <xf numFmtId="164" fontId="13" fillId="0" borderId="269" xfId="3" applyNumberFormat="1" applyFont="1" applyFill="1" applyBorder="1" applyAlignment="1" applyProtection="1">
      <alignment horizontal="right" vertical="center" shrinkToFit="1" readingOrder="1"/>
    </xf>
    <xf numFmtId="164" fontId="13" fillId="0" borderId="270" xfId="3" applyNumberFormat="1" applyFont="1" applyFill="1" applyBorder="1" applyAlignment="1" applyProtection="1">
      <alignment horizontal="right" vertical="center" shrinkToFit="1" readingOrder="1"/>
    </xf>
    <xf numFmtId="164" fontId="13" fillId="0" borderId="271" xfId="3" applyNumberFormat="1" applyFont="1" applyFill="1" applyBorder="1" applyAlignment="1" applyProtection="1">
      <alignment horizontal="right" vertical="center" shrinkToFit="1" readingOrder="1"/>
    </xf>
    <xf numFmtId="2" fontId="22" fillId="0" borderId="272" xfId="4" applyNumberFormat="1" applyFont="1" applyFill="1" applyBorder="1" applyAlignment="1" applyProtection="1">
      <alignment horizontal="center" vertical="center" shrinkToFit="1" readingOrder="1"/>
    </xf>
    <xf numFmtId="2" fontId="14" fillId="0" borderId="273" xfId="0" applyNumberFormat="1" applyFont="1" applyFill="1" applyBorder="1" applyAlignment="1" applyProtection="1">
      <alignment vertical="center" shrinkToFit="1" readingOrder="1"/>
    </xf>
    <xf numFmtId="0" fontId="50" fillId="0" borderId="275" xfId="2" applyFont="1" applyFill="1" applyBorder="1" applyAlignment="1" applyProtection="1">
      <alignment horizontal="center" vertical="top" wrapText="1"/>
    </xf>
    <xf numFmtId="166" fontId="13" fillId="0" borderId="277" xfId="3" applyNumberFormat="1" applyFont="1" applyFill="1" applyBorder="1" applyAlignment="1" applyProtection="1">
      <alignment horizontal="center" vertical="center" wrapText="1" readingOrder="2"/>
    </xf>
    <xf numFmtId="166" fontId="13" fillId="0" borderId="278" xfId="3" applyNumberFormat="1" applyFont="1" applyFill="1" applyBorder="1" applyAlignment="1" applyProtection="1">
      <alignment horizontal="center" vertical="center" wrapText="1" readingOrder="2"/>
    </xf>
    <xf numFmtId="164" fontId="22" fillId="0" borderId="281" xfId="3" applyNumberFormat="1" applyFont="1" applyFill="1" applyBorder="1" applyAlignment="1" applyProtection="1">
      <alignment horizontal="right" vertical="center" shrinkToFit="1" readingOrder="1"/>
    </xf>
    <xf numFmtId="164" fontId="22" fillId="0" borderId="282" xfId="3" applyNumberFormat="1" applyFont="1" applyFill="1" applyBorder="1" applyAlignment="1" applyProtection="1">
      <alignment horizontal="right" vertical="center" shrinkToFit="1" readingOrder="1"/>
    </xf>
    <xf numFmtId="164" fontId="22" fillId="0" borderId="283" xfId="3" applyNumberFormat="1" applyFont="1" applyFill="1" applyBorder="1" applyAlignment="1" applyProtection="1">
      <alignment horizontal="right" vertical="center" shrinkToFit="1" readingOrder="1"/>
    </xf>
    <xf numFmtId="0" fontId="42" fillId="0" borderId="284" xfId="3" applyFont="1" applyFill="1" applyBorder="1" applyAlignment="1" applyProtection="1">
      <alignment horizontal="center" readingOrder="2"/>
    </xf>
    <xf numFmtId="0" fontId="42" fillId="0" borderId="285" xfId="3" applyFont="1" applyFill="1" applyBorder="1" applyAlignment="1" applyProtection="1">
      <alignment horizontal="center" readingOrder="2"/>
    </xf>
    <xf numFmtId="167" fontId="48" fillId="0" borderId="0" xfId="3" applyNumberFormat="1" applyFont="1" applyFill="1" applyBorder="1" applyAlignment="1" applyProtection="1">
      <alignment horizontal="right" vertical="center" readingOrder="2"/>
    </xf>
    <xf numFmtId="14" fontId="13" fillId="0" borderId="29" xfId="3" applyNumberFormat="1" applyFont="1" applyFill="1" applyBorder="1" applyAlignment="1" applyProtection="1">
      <alignment horizontal="center" vertical="center" shrinkToFit="1"/>
    </xf>
    <xf numFmtId="14" fontId="13" fillId="0" borderId="30" xfId="3" applyNumberFormat="1" applyFont="1" applyFill="1" applyBorder="1" applyAlignment="1" applyProtection="1">
      <alignment horizontal="center" vertical="center" shrinkToFit="1"/>
    </xf>
    <xf numFmtId="49" fontId="54" fillId="0" borderId="210" xfId="0" applyNumberFormat="1" applyFont="1" applyFill="1" applyBorder="1" applyAlignment="1" applyProtection="1">
      <alignment horizontal="right" readingOrder="1"/>
    </xf>
    <xf numFmtId="0" fontId="44" fillId="0" borderId="257" xfId="3" applyFont="1" applyFill="1" applyBorder="1" applyAlignment="1" applyProtection="1">
      <alignment horizontal="center" vertical="center" readingOrder="2"/>
    </xf>
    <xf numFmtId="0" fontId="44" fillId="0" borderId="63" xfId="3" applyFont="1" applyFill="1" applyBorder="1" applyAlignment="1" applyProtection="1">
      <alignment horizontal="center" vertical="center" readingOrder="2"/>
    </xf>
    <xf numFmtId="0" fontId="44" fillId="0" borderId="258" xfId="3" applyFont="1" applyFill="1" applyBorder="1" applyAlignment="1" applyProtection="1">
      <alignment horizontal="center" vertical="center" readingOrder="2"/>
    </xf>
    <xf numFmtId="9" fontId="54" fillId="0" borderId="221" xfId="4" applyFont="1" applyFill="1" applyBorder="1" applyAlignment="1" applyProtection="1">
      <alignment horizontal="center" shrinkToFit="1" readingOrder="2"/>
    </xf>
    <xf numFmtId="9" fontId="54" fillId="0" borderId="210" xfId="4" applyFont="1" applyFill="1" applyBorder="1" applyAlignment="1" applyProtection="1">
      <alignment horizontal="center" shrinkToFit="1" readingOrder="2"/>
    </xf>
    <xf numFmtId="9" fontId="13" fillId="0" borderId="259" xfId="3" applyNumberFormat="1" applyFont="1" applyFill="1" applyBorder="1" applyAlignment="1" applyProtection="1">
      <alignment horizontal="center" vertical="center" shrinkToFit="1" readingOrder="1"/>
    </xf>
    <xf numFmtId="9" fontId="13" fillId="0" borderId="260" xfId="3" applyNumberFormat="1" applyFont="1" applyFill="1" applyBorder="1" applyAlignment="1" applyProtection="1">
      <alignment horizontal="center" vertical="center" shrinkToFit="1" readingOrder="1"/>
    </xf>
    <xf numFmtId="174" fontId="46" fillId="0" borderId="262" xfId="3" applyNumberFormat="1" applyFont="1" applyFill="1" applyBorder="1" applyAlignment="1" applyProtection="1">
      <alignment horizontal="center" vertical="center" shrinkToFit="1" readingOrder="2"/>
    </xf>
    <xf numFmtId="174" fontId="46" fillId="0" borderId="263" xfId="3" applyNumberFormat="1" applyFont="1" applyFill="1" applyBorder="1" applyAlignment="1" applyProtection="1">
      <alignment horizontal="center" vertical="center" shrinkToFit="1" readingOrder="2"/>
    </xf>
    <xf numFmtId="0" fontId="48" fillId="0" borderId="264" xfId="0" applyFont="1" applyFill="1" applyBorder="1" applyAlignment="1" applyProtection="1">
      <alignment horizontal="center" readingOrder="2"/>
    </xf>
    <xf numFmtId="0" fontId="48" fillId="0" borderId="265" xfId="0" applyFont="1" applyFill="1" applyBorder="1" applyAlignment="1" applyProtection="1">
      <alignment horizontal="center" readingOrder="2"/>
    </xf>
    <xf numFmtId="0" fontId="48" fillId="0" borderId="266" xfId="0" applyFont="1" applyFill="1" applyBorder="1" applyAlignment="1" applyProtection="1">
      <alignment horizontal="center" readingOrder="2"/>
    </xf>
    <xf numFmtId="9" fontId="13" fillId="0" borderId="267" xfId="3" applyNumberFormat="1" applyFont="1" applyFill="1" applyBorder="1" applyAlignment="1" applyProtection="1">
      <alignment horizontal="center" vertical="center" shrinkToFit="1" readingOrder="1"/>
    </xf>
    <xf numFmtId="0" fontId="14" fillId="0" borderId="268" xfId="0" applyFont="1" applyFill="1" applyBorder="1"/>
    <xf numFmtId="49" fontId="22" fillId="0" borderId="243" xfId="0" applyNumberFormat="1" applyFont="1" applyFill="1" applyBorder="1" applyAlignment="1">
      <alignment horizontal="center" shrinkToFit="1" readingOrder="2"/>
    </xf>
    <xf numFmtId="164" fontId="64" fillId="3" borderId="1" xfId="3" applyNumberFormat="1" applyFont="1" applyFill="1" applyBorder="1" applyAlignment="1" applyProtection="1">
      <alignment horizontal="center" vertical="center" shrinkToFit="1" readingOrder="2"/>
    </xf>
    <xf numFmtId="0" fontId="44" fillId="0" borderId="255" xfId="3" applyFont="1" applyFill="1" applyBorder="1" applyAlignment="1" applyProtection="1">
      <alignment horizontal="center" vertical="center" shrinkToFit="1" readingOrder="2"/>
    </xf>
    <xf numFmtId="0" fontId="46" fillId="0" borderId="190" xfId="3" applyFont="1" applyFill="1" applyBorder="1" applyAlignment="1" applyProtection="1">
      <alignment horizontal="center" readingOrder="2"/>
    </xf>
    <xf numFmtId="0" fontId="46" fillId="0" borderId="234" xfId="3" applyFont="1" applyFill="1" applyBorder="1" applyAlignment="1" applyProtection="1">
      <alignment horizontal="center" readingOrder="2"/>
    </xf>
    <xf numFmtId="0" fontId="115" fillId="0" borderId="0" xfId="0" applyFont="1" applyBorder="1" applyAlignment="1" applyProtection="1">
      <alignment horizontal="right" vertical="center" readingOrder="2"/>
    </xf>
    <xf numFmtId="0" fontId="119" fillId="0" borderId="235" xfId="0" applyFont="1" applyBorder="1" applyAlignment="1" applyProtection="1">
      <alignment horizontal="right" vertical="center" shrinkToFit="1" readingOrder="2"/>
    </xf>
    <xf numFmtId="0" fontId="119" fillId="0" borderId="0" xfId="0" applyFont="1" applyBorder="1" applyAlignment="1" applyProtection="1">
      <alignment horizontal="right" vertical="center" shrinkToFit="1" readingOrder="2"/>
    </xf>
    <xf numFmtId="0" fontId="102" fillId="3" borderId="58" xfId="3" applyFont="1" applyFill="1" applyBorder="1" applyAlignment="1" applyProtection="1">
      <alignment horizontal="right" vertical="center" readingOrder="1"/>
    </xf>
    <xf numFmtId="0" fontId="102" fillId="3" borderId="59" xfId="3" applyFont="1" applyFill="1" applyBorder="1" applyAlignment="1" applyProtection="1">
      <alignment horizontal="right" vertical="center" readingOrder="1"/>
    </xf>
    <xf numFmtId="0" fontId="102" fillId="3" borderId="60" xfId="3" applyFont="1" applyFill="1" applyBorder="1" applyAlignment="1" applyProtection="1">
      <alignment horizontal="right" vertical="center" readingOrder="1"/>
    </xf>
    <xf numFmtId="0" fontId="115" fillId="0" borderId="236" xfId="0" applyFont="1" applyBorder="1" applyAlignment="1" applyProtection="1">
      <alignment horizontal="right" vertical="center" readingOrder="2"/>
    </xf>
    <xf numFmtId="2" fontId="54" fillId="0" borderId="221" xfId="0" applyNumberFormat="1" applyFont="1" applyFill="1" applyBorder="1" applyAlignment="1" applyProtection="1">
      <alignment horizontal="left" readingOrder="1"/>
    </xf>
    <xf numFmtId="2" fontId="54" fillId="0" borderId="210" xfId="0" applyNumberFormat="1" applyFont="1" applyFill="1" applyBorder="1" applyAlignment="1" applyProtection="1">
      <alignment horizontal="left" readingOrder="1"/>
    </xf>
    <xf numFmtId="0" fontId="101" fillId="14" borderId="1" xfId="0" applyFont="1" applyFill="1" applyBorder="1" applyAlignment="1" applyProtection="1">
      <alignment horizontal="center" vertical="center" wrapText="1"/>
    </xf>
    <xf numFmtId="179" fontId="66" fillId="4" borderId="56" xfId="0" applyNumberFormat="1" applyFont="1" applyFill="1" applyBorder="1" applyAlignment="1" applyProtection="1">
      <alignment horizontal="center" readingOrder="2"/>
      <protection locked="0"/>
    </xf>
    <xf numFmtId="179" fontId="66" fillId="22" borderId="231" xfId="0" applyNumberFormat="1" applyFont="1" applyFill="1" applyBorder="1" applyAlignment="1" applyProtection="1">
      <alignment horizontal="center" readingOrder="2"/>
      <protection locked="0"/>
    </xf>
    <xf numFmtId="179" fontId="66" fillId="22" borderId="232" xfId="0" applyNumberFormat="1" applyFont="1" applyFill="1" applyBorder="1" applyAlignment="1" applyProtection="1">
      <alignment horizontal="center" readingOrder="2"/>
      <protection locked="0"/>
    </xf>
    <xf numFmtId="9" fontId="47" fillId="15" borderId="178" xfId="0" applyNumberFormat="1" applyFont="1" applyFill="1" applyBorder="1" applyAlignment="1" applyProtection="1">
      <alignment horizontal="center" shrinkToFit="1" readingOrder="2"/>
      <protection locked="0"/>
    </xf>
    <xf numFmtId="9" fontId="47" fillId="15" borderId="237" xfId="0" applyNumberFormat="1" applyFont="1" applyFill="1" applyBorder="1" applyAlignment="1" applyProtection="1">
      <alignment horizontal="center" shrinkToFit="1" readingOrder="2"/>
      <protection locked="0"/>
    </xf>
    <xf numFmtId="0" fontId="104" fillId="3" borderId="3" xfId="3" applyFont="1" applyFill="1" applyBorder="1" applyAlignment="1" applyProtection="1">
      <alignment horizontal="center" vertical="center" wrapText="1" readingOrder="2"/>
    </xf>
    <xf numFmtId="0" fontId="104" fillId="3" borderId="61" xfId="3" applyFont="1" applyFill="1" applyBorder="1" applyAlignment="1" applyProtection="1">
      <alignment horizontal="center" vertical="center" wrapText="1" readingOrder="2"/>
    </xf>
    <xf numFmtId="0" fontId="104" fillId="3" borderId="18" xfId="3" applyFont="1" applyFill="1" applyBorder="1" applyAlignment="1" applyProtection="1">
      <alignment horizontal="center" vertical="center" wrapText="1" readingOrder="2"/>
    </xf>
    <xf numFmtId="0" fontId="44" fillId="0" borderId="64" xfId="3" applyFont="1" applyFill="1" applyBorder="1" applyAlignment="1" applyProtection="1">
      <alignment horizontal="center" vertical="center" readingOrder="2"/>
    </xf>
    <xf numFmtId="0" fontId="44" fillId="0" borderId="65" xfId="0" applyFont="1" applyFill="1" applyBorder="1" applyAlignment="1" applyProtection="1">
      <alignment horizontal="center" vertical="center" readingOrder="2"/>
    </xf>
    <xf numFmtId="0" fontId="44" fillId="0" borderId="63" xfId="0" applyFont="1" applyFill="1" applyBorder="1" applyAlignment="1" applyProtection="1">
      <alignment horizontal="center" vertical="center" readingOrder="2"/>
    </xf>
    <xf numFmtId="0" fontId="102" fillId="3" borderId="53" xfId="3" applyFont="1" applyFill="1" applyBorder="1" applyAlignment="1" applyProtection="1">
      <alignment horizontal="right" vertical="center"/>
    </xf>
    <xf numFmtId="0" fontId="102" fillId="3" borderId="54" xfId="3" applyFont="1" applyFill="1" applyBorder="1" applyAlignment="1" applyProtection="1">
      <alignment horizontal="right" vertical="center"/>
    </xf>
    <xf numFmtId="0" fontId="102" fillId="3" borderId="55" xfId="3" applyFont="1" applyFill="1" applyBorder="1" applyAlignment="1" applyProtection="1">
      <alignment horizontal="right" vertical="center"/>
    </xf>
    <xf numFmtId="0" fontId="66" fillId="14" borderId="227" xfId="0" applyFont="1" applyFill="1" applyBorder="1" applyAlignment="1" applyProtection="1">
      <alignment horizontal="right" readingOrder="2"/>
    </xf>
    <xf numFmtId="1" fontId="47" fillId="3" borderId="228" xfId="3" applyNumberFormat="1" applyFont="1" applyFill="1" applyBorder="1" applyAlignment="1" applyProtection="1">
      <alignment horizontal="center" vertical="center" shrinkToFit="1" readingOrder="2"/>
    </xf>
    <xf numFmtId="0" fontId="0" fillId="0" borderId="228" xfId="0" applyBorder="1" applyAlignment="1" applyProtection="1">
      <alignment readingOrder="2"/>
    </xf>
    <xf numFmtId="0" fontId="0" fillId="0" borderId="229" xfId="0" applyBorder="1" applyAlignment="1" applyProtection="1">
      <alignment readingOrder="2"/>
    </xf>
    <xf numFmtId="0" fontId="108" fillId="3" borderId="1" xfId="3" applyFont="1" applyFill="1" applyBorder="1" applyAlignment="1" applyProtection="1">
      <alignment horizontal="center" vertical="center" readingOrder="2"/>
    </xf>
    <xf numFmtId="0" fontId="101" fillId="14" borderId="14" xfId="0" applyFont="1" applyFill="1" applyBorder="1" applyAlignment="1" applyProtection="1">
      <alignment horizontal="center" vertical="center" wrapText="1"/>
    </xf>
    <xf numFmtId="0" fontId="101" fillId="14" borderId="16" xfId="0" applyFont="1" applyFill="1" applyBorder="1" applyAlignment="1" applyProtection="1">
      <alignment horizontal="center" vertical="center" wrapText="1"/>
    </xf>
    <xf numFmtId="0" fontId="101" fillId="14" borderId="15" xfId="0" applyFont="1" applyFill="1" applyBorder="1" applyAlignment="1" applyProtection="1">
      <alignment horizontal="center" vertical="center" wrapText="1"/>
    </xf>
    <xf numFmtId="173" fontId="22" fillId="4" borderId="230" xfId="3" applyNumberFormat="1" applyFont="1" applyFill="1" applyBorder="1" applyAlignment="1" applyProtection="1">
      <alignment horizontal="center" vertical="center" shrinkToFit="1" readingOrder="2"/>
      <protection locked="0"/>
    </xf>
    <xf numFmtId="173" fontId="22" fillId="4" borderId="231" xfId="3" applyNumberFormat="1" applyFont="1" applyFill="1" applyBorder="1" applyAlignment="1" applyProtection="1">
      <alignment horizontal="center" vertical="center" shrinkToFit="1" readingOrder="2"/>
      <protection locked="0"/>
    </xf>
    <xf numFmtId="173" fontId="22" fillId="4" borderId="233" xfId="3" applyNumberFormat="1" applyFont="1" applyFill="1" applyBorder="1" applyAlignment="1" applyProtection="1">
      <alignment horizontal="center" vertical="center" shrinkToFit="1" readingOrder="2"/>
      <protection locked="0"/>
    </xf>
    <xf numFmtId="0" fontId="104" fillId="3" borderId="22" xfId="0" applyFont="1" applyFill="1" applyBorder="1" applyAlignment="1" applyProtection="1">
      <alignment horizontal="center" vertical="center" wrapText="1" readingOrder="2"/>
    </xf>
    <xf numFmtId="0" fontId="104" fillId="3" borderId="28" xfId="0" applyFont="1" applyFill="1" applyBorder="1" applyAlignment="1" applyProtection="1">
      <alignment horizontal="center" vertical="center" wrapText="1" readingOrder="2"/>
    </xf>
    <xf numFmtId="179" fontId="66" fillId="22" borderId="170" xfId="0" applyNumberFormat="1" applyFont="1" applyFill="1" applyBorder="1" applyAlignment="1" applyProtection="1">
      <alignment horizontal="center" readingOrder="2"/>
      <protection locked="0"/>
    </xf>
    <xf numFmtId="179" fontId="66" fillId="22" borderId="321" xfId="0" applyNumberFormat="1" applyFont="1" applyFill="1" applyBorder="1" applyAlignment="1" applyProtection="1">
      <alignment horizontal="center" readingOrder="2"/>
      <protection locked="0"/>
    </xf>
    <xf numFmtId="0" fontId="107" fillId="3" borderId="15" xfId="3" applyFont="1" applyFill="1" applyBorder="1" applyAlignment="1" applyProtection="1">
      <alignment horizontal="center" vertical="center" readingOrder="2"/>
    </xf>
    <xf numFmtId="0" fontId="107" fillId="3" borderId="1" xfId="3" applyFont="1" applyFill="1" applyBorder="1" applyAlignment="1" applyProtection="1">
      <alignment horizontal="right" vertical="center" shrinkToFit="1" readingOrder="2"/>
    </xf>
    <xf numFmtId="0" fontId="66" fillId="14" borderId="203" xfId="0" applyFont="1"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0" fontId="47" fillId="3" borderId="446" xfId="3" applyFont="1" applyFill="1" applyBorder="1" applyAlignment="1" applyProtection="1">
      <alignment horizontal="center" vertical="center" shrinkToFit="1" readingOrder="2"/>
    </xf>
    <xf numFmtId="0" fontId="47" fillId="3" borderId="228" xfId="3" applyFont="1" applyFill="1" applyBorder="1" applyAlignment="1" applyProtection="1">
      <alignment horizontal="center" vertical="center" shrinkToFit="1" readingOrder="2"/>
    </xf>
    <xf numFmtId="0" fontId="47" fillId="3" borderId="302" xfId="3" applyFont="1" applyFill="1" applyBorder="1" applyAlignment="1" applyProtection="1">
      <alignment horizontal="center" vertical="center" shrinkToFit="1" readingOrder="2"/>
    </xf>
    <xf numFmtId="0" fontId="66" fillId="0" borderId="139" xfId="0" applyFont="1" applyBorder="1" applyAlignment="1" applyProtection="1">
      <alignment horizontal="center" readingOrder="2"/>
    </xf>
    <xf numFmtId="0" fontId="66" fillId="0" borderId="0" xfId="0" applyFont="1" applyBorder="1" applyAlignment="1" applyProtection="1">
      <alignment horizontal="center" readingOrder="2"/>
    </xf>
  </cellXfs>
  <cellStyles count="6">
    <cellStyle name="Currency" xfId="1" builtinId="4"/>
    <cellStyle name="Normal" xfId="0" builtinId="0"/>
    <cellStyle name="Normal_טופס חדש כולל חישוב התייקרותi" xfId="2"/>
    <cellStyle name="Normal_קובץ חשבוניות  % 4 התיק'  מע''מ % 16.5" xfId="3"/>
    <cellStyle name="Percent" xfId="4" builtinId="5"/>
    <cellStyle name="היפר-קישור" xfId="5" builtinId="8"/>
  </cellStyles>
  <dxfs count="21">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b/>
        <i val="0"/>
        <color rgb="FF9C0006"/>
      </font>
      <fill>
        <patternFill>
          <bgColor rgb="FFFFC7CE"/>
        </patternFill>
      </fill>
    </dxf>
    <dxf>
      <font>
        <b/>
        <i val="0"/>
        <color rgb="FF006100"/>
      </font>
      <fill>
        <patternFill>
          <bgColor rgb="FFC6EFCE"/>
        </patternFill>
      </fill>
    </dxf>
    <dxf>
      <font>
        <condense val="0"/>
        <extend val="0"/>
        <color rgb="FF9C0006"/>
      </font>
      <fill>
        <patternFill>
          <bgColor rgb="FFFFC7CE"/>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dimension ref="A1:IR421"/>
  <sheetViews>
    <sheetView showGridLines="0" rightToLeft="1" tabSelected="1" view="pageBreakPreview" topLeftCell="M78" zoomScale="90" zoomScaleNormal="100" zoomScaleSheetLayoutView="90" workbookViewId="0">
      <selection activeCell="AD81" sqref="AD81"/>
    </sheetView>
  </sheetViews>
  <sheetFormatPr defaultRowHeight="12.75" x14ac:dyDescent="0.2"/>
  <cols>
    <col min="1" max="1" width="1.140625" style="10" customWidth="1"/>
    <col min="2" max="2" width="0.28515625" style="8" customWidth="1"/>
    <col min="3" max="3" width="7.28515625" style="8" customWidth="1"/>
    <col min="4" max="4" width="30.7109375" style="8" bestFit="1" customWidth="1"/>
    <col min="5" max="8" width="2.28515625" style="8" customWidth="1"/>
    <col min="9" max="10" width="3.28515625" style="8" customWidth="1"/>
    <col min="11" max="11" width="2.28515625" style="8" customWidth="1"/>
    <col min="12" max="12" width="7.42578125" style="8" customWidth="1"/>
    <col min="13" max="13" width="3.28515625" style="8" customWidth="1"/>
    <col min="14" max="14" width="39.140625" style="8" customWidth="1"/>
    <col min="15" max="15" width="2.28515625" style="8" customWidth="1"/>
    <col min="16" max="16" width="2" style="8" customWidth="1"/>
    <col min="17" max="17" width="1.140625" style="8" customWidth="1"/>
    <col min="18" max="18" width="1.28515625" style="8" customWidth="1"/>
    <col min="19" max="21" width="2.140625" style="8" customWidth="1"/>
    <col min="22" max="22" width="2.28515625" style="8" hidden="1" customWidth="1"/>
    <col min="23" max="23" width="3.7109375" style="8" hidden="1" customWidth="1"/>
    <col min="24" max="24" width="15.28515625" style="8" hidden="1" customWidth="1"/>
    <col min="25" max="25" width="5.5703125" style="8" hidden="1" customWidth="1"/>
    <col min="26" max="26" width="4.42578125" style="8" hidden="1" customWidth="1"/>
    <col min="27" max="27" width="7.85546875" style="8" customWidth="1"/>
    <col min="28" max="28" width="5.7109375" style="8" customWidth="1"/>
    <col min="29" max="29" width="8.7109375" style="8" customWidth="1"/>
    <col min="30" max="30" width="5.5703125" style="8" customWidth="1"/>
    <col min="31" max="31" width="2.28515625" style="8" customWidth="1"/>
    <col min="32" max="32" width="8.5703125" style="8" bestFit="1" customWidth="1"/>
    <col min="33" max="33" width="1.85546875" style="488" customWidth="1"/>
    <col min="34" max="34" width="6.7109375" style="8" customWidth="1"/>
    <col min="35" max="36" width="2.28515625" style="8" customWidth="1"/>
    <col min="37" max="37" width="1.7109375" style="8" customWidth="1"/>
    <col min="38" max="38" width="3.7109375" style="8" customWidth="1"/>
    <col min="39" max="39" width="3.140625" style="8" customWidth="1"/>
    <col min="40" max="40" width="3.42578125" style="8" customWidth="1"/>
    <col min="41" max="41" width="3.85546875" style="8" hidden="1" customWidth="1"/>
    <col min="42" max="42" width="2.5703125" style="8" customWidth="1"/>
    <col min="43" max="43" width="2.5703125" style="488" customWidth="1"/>
    <col min="44" max="44" width="5.140625" style="488" customWidth="1"/>
    <col min="45" max="45" width="2.5703125" style="494" customWidth="1"/>
    <col min="46" max="46" width="3.7109375" style="494" customWidth="1"/>
    <col min="47" max="47" width="4.5703125" style="494" customWidth="1"/>
    <col min="48" max="48" width="10.85546875" style="494" customWidth="1"/>
    <col min="49" max="49" width="0.85546875" style="488" customWidth="1"/>
    <col min="50" max="52" width="1.140625" style="488" hidden="1" customWidth="1"/>
    <col min="53" max="53" width="13.85546875" style="488" customWidth="1"/>
    <col min="54" max="54" width="1.7109375" style="488" customWidth="1"/>
    <col min="55" max="55" width="2" style="329" customWidth="1"/>
    <col min="56" max="56" width="7.5703125" style="8" customWidth="1"/>
    <col min="57" max="60" width="1.85546875" style="8" customWidth="1"/>
    <col min="61" max="61" width="4.140625" style="8" customWidth="1"/>
    <col min="62" max="63" width="1.85546875" style="8" customWidth="1"/>
    <col min="64" max="65" width="2.5703125" style="8" customWidth="1"/>
    <col min="66" max="66" width="2.140625" style="8" customWidth="1"/>
    <col min="67" max="67" width="3.140625" style="8" customWidth="1"/>
    <col min="68" max="69" width="1.85546875" style="8" customWidth="1"/>
    <col min="70" max="70" width="1.85546875" style="8" hidden="1" customWidth="1"/>
    <col min="71" max="71" width="1.85546875" style="8" customWidth="1"/>
    <col min="72" max="72" width="2.7109375" style="8" customWidth="1"/>
    <col min="73" max="74" width="1.85546875" style="8" customWidth="1"/>
    <col min="75" max="75" width="2.42578125" style="8" customWidth="1"/>
    <col min="76" max="76" width="1.5703125" style="8" customWidth="1"/>
    <col min="77" max="77" width="1.7109375" style="8" customWidth="1"/>
    <col min="78" max="78" width="2.42578125" style="8" customWidth="1"/>
    <col min="79" max="79" width="1" style="8" customWidth="1"/>
    <col min="80" max="80" width="2.28515625" style="8" customWidth="1"/>
    <col min="81" max="81" width="3" style="8" customWidth="1"/>
    <col min="82" max="82" width="2.42578125" style="8" customWidth="1"/>
    <col min="83" max="83" width="2.5703125" style="8" customWidth="1"/>
    <col min="84" max="85" width="2" style="8" customWidth="1"/>
    <col min="86" max="89" width="1.140625" style="10" customWidth="1"/>
    <col min="90" max="90" width="1.42578125" style="10" hidden="1" customWidth="1"/>
    <col min="91" max="91" width="1.28515625" style="10" hidden="1" customWidth="1"/>
    <col min="92" max="93" width="0.85546875" style="10" hidden="1" customWidth="1"/>
    <col min="94" max="94" width="16" style="10" hidden="1" customWidth="1"/>
    <col min="95" max="95" width="12" style="8" hidden="1" customWidth="1"/>
    <col min="96" max="96" width="13.7109375" style="8" hidden="1" customWidth="1"/>
    <col min="97" max="97" width="16.5703125" style="8" hidden="1" customWidth="1"/>
    <col min="98" max="98" width="14.5703125" style="8" hidden="1" customWidth="1"/>
    <col min="99" max="99" width="14" style="8" hidden="1" customWidth="1"/>
    <col min="100" max="100" width="10.85546875" style="8" hidden="1" customWidth="1"/>
    <col min="101" max="101" width="10.7109375" style="8" hidden="1" customWidth="1"/>
    <col min="102" max="102" width="10.140625" style="8" hidden="1" customWidth="1"/>
    <col min="103" max="103" width="9.140625" style="8" hidden="1" customWidth="1"/>
    <col min="104" max="104" width="13" style="8" hidden="1" customWidth="1"/>
    <col min="105" max="105" width="13" style="10" hidden="1" customWidth="1"/>
    <col min="106" max="140" width="9.140625" style="10" hidden="1" customWidth="1"/>
    <col min="141" max="144" width="9.140625" style="10" customWidth="1"/>
    <col min="145" max="16384" width="9.140625" style="10"/>
  </cols>
  <sheetData>
    <row r="1" spans="2:75" x14ac:dyDescent="0.2">
      <c r="AC1" s="893">
        <f ca="1">TODAY()</f>
        <v>43184</v>
      </c>
      <c r="AD1" s="894"/>
      <c r="AE1" s="894"/>
      <c r="AO1" s="518"/>
      <c r="AP1" s="518"/>
      <c r="AQ1" s="673"/>
      <c r="AR1" s="518"/>
      <c r="AS1" s="674"/>
      <c r="AT1" s="674"/>
      <c r="AU1" s="674"/>
      <c r="AV1" s="674"/>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row>
    <row r="2" spans="2:75" ht="18.75" x14ac:dyDescent="0.2">
      <c r="B2" s="10"/>
      <c r="C2" s="1806" t="s">
        <v>452</v>
      </c>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c r="AD2" s="1807"/>
      <c r="AE2" s="1808"/>
      <c r="AF2" s="10"/>
      <c r="AG2" s="487"/>
      <c r="AH2" s="890" t="s">
        <v>478</v>
      </c>
      <c r="AI2" s="890"/>
      <c r="AJ2" s="890"/>
      <c r="AK2" s="890"/>
      <c r="AL2" s="890"/>
      <c r="AM2" s="890"/>
      <c r="AN2" s="890"/>
      <c r="AO2" s="519"/>
      <c r="AP2" s="519"/>
      <c r="AQ2" s="675"/>
      <c r="AR2" s="519"/>
      <c r="AS2" s="676"/>
      <c r="AT2" s="676"/>
      <c r="AU2" s="676"/>
      <c r="AV2" s="676"/>
      <c r="AW2" s="519"/>
      <c r="AX2" s="519"/>
      <c r="AY2" s="519"/>
      <c r="AZ2" s="519"/>
      <c r="BA2" s="519"/>
      <c r="BB2" s="519"/>
      <c r="BC2" s="519"/>
      <c r="BD2" s="519"/>
      <c r="BE2" s="519"/>
      <c r="BF2" s="519"/>
      <c r="BG2" s="519"/>
      <c r="BH2" s="519"/>
      <c r="BI2" s="519"/>
      <c r="BJ2" s="519"/>
      <c r="BK2" s="519"/>
      <c r="BL2" s="518"/>
      <c r="BM2" s="518"/>
      <c r="BN2" s="677"/>
      <c r="BO2" s="677"/>
      <c r="BP2" s="677"/>
      <c r="BQ2" s="677"/>
      <c r="BR2" s="677"/>
      <c r="BS2" s="518"/>
      <c r="BT2" s="518"/>
      <c r="BU2" s="518"/>
      <c r="BV2" s="518"/>
      <c r="BW2" s="518"/>
    </row>
    <row r="3" spans="2:75" ht="15"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487"/>
      <c r="AH3" s="10"/>
      <c r="AI3" s="10"/>
      <c r="AJ3" s="10"/>
      <c r="AK3" s="10"/>
      <c r="AL3" s="10"/>
      <c r="AM3" s="10"/>
      <c r="AN3" s="10"/>
      <c r="AO3" s="519"/>
      <c r="AP3" s="519"/>
      <c r="AQ3" s="675"/>
      <c r="AR3" s="519"/>
      <c r="AS3" s="676"/>
      <c r="AT3" s="676"/>
      <c r="AU3" s="676"/>
      <c r="AV3" s="676"/>
      <c r="AW3" s="519"/>
      <c r="AX3" s="519"/>
      <c r="AY3" s="519"/>
      <c r="AZ3" s="519"/>
      <c r="BA3" s="519"/>
      <c r="BB3" s="519"/>
      <c r="BC3" s="519"/>
      <c r="BD3" s="519"/>
      <c r="BE3" s="519"/>
      <c r="BF3" s="519"/>
      <c r="BG3" s="519"/>
      <c r="BH3" s="519"/>
      <c r="BI3" s="519"/>
      <c r="BJ3" s="519"/>
      <c r="BK3" s="519"/>
      <c r="BL3" s="518"/>
      <c r="BM3" s="518"/>
      <c r="BN3" s="677"/>
      <c r="BO3" s="677"/>
      <c r="BP3" s="677"/>
      <c r="BQ3" s="677"/>
      <c r="BR3" s="677"/>
      <c r="BS3" s="518"/>
      <c r="BT3" s="518"/>
      <c r="BU3" s="518"/>
      <c r="BV3" s="518"/>
      <c r="BW3" s="518"/>
    </row>
    <row r="4" spans="2:75" ht="20.25" customHeight="1" x14ac:dyDescent="0.2">
      <c r="B4" s="10"/>
      <c r="C4" s="1813" t="s">
        <v>212</v>
      </c>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541"/>
      <c r="AG4" s="891"/>
      <c r="AH4" s="891"/>
      <c r="AI4" s="891"/>
      <c r="AJ4" s="891"/>
      <c r="AK4" s="891"/>
      <c r="AL4" s="891"/>
      <c r="AM4" s="891"/>
      <c r="AN4" s="891"/>
      <c r="AO4" s="678"/>
      <c r="AP4" s="678"/>
      <c r="AQ4" s="675"/>
      <c r="AR4" s="678"/>
      <c r="AS4" s="678"/>
      <c r="AT4" s="678"/>
      <c r="AU4" s="676"/>
      <c r="AV4" s="676"/>
      <c r="AW4" s="519"/>
      <c r="AX4" s="519"/>
      <c r="AY4" s="519"/>
      <c r="AZ4" s="519"/>
      <c r="BA4" s="519"/>
      <c r="BB4" s="519"/>
      <c r="BC4" s="519"/>
      <c r="BD4" s="519"/>
      <c r="BE4" s="519"/>
      <c r="BF4" s="519"/>
      <c r="BG4" s="519"/>
      <c r="BH4" s="519"/>
      <c r="BI4" s="519"/>
      <c r="BJ4" s="519"/>
      <c r="BK4" s="519"/>
      <c r="BL4" s="518"/>
      <c r="BM4" s="518"/>
      <c r="BN4" s="677"/>
      <c r="BO4" s="677"/>
      <c r="BP4" s="677"/>
      <c r="BQ4" s="677"/>
      <c r="BR4" s="677"/>
      <c r="BS4" s="518"/>
      <c r="BT4" s="518"/>
      <c r="BU4" s="518"/>
      <c r="BV4" s="518"/>
      <c r="BW4" s="518"/>
    </row>
    <row r="5" spans="2:75" ht="15.75" customHeight="1" thickBot="1" x14ac:dyDescent="0.2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8"/>
      <c r="AG5" s="891"/>
      <c r="AH5" s="891"/>
      <c r="AI5" s="891"/>
      <c r="AJ5" s="891"/>
      <c r="AK5" s="891"/>
      <c r="AL5" s="891"/>
      <c r="AM5" s="891"/>
      <c r="AN5" s="891"/>
      <c r="AO5" s="519"/>
      <c r="AP5" s="519"/>
      <c r="AQ5" s="675"/>
      <c r="AR5" s="519"/>
      <c r="AS5" s="676"/>
      <c r="AT5" s="676"/>
      <c r="AU5" s="676"/>
      <c r="AV5" s="676"/>
      <c r="AW5" s="519"/>
      <c r="AX5" s="519"/>
      <c r="AY5" s="519"/>
      <c r="AZ5" s="519"/>
      <c r="BA5" s="519"/>
      <c r="BB5" s="519"/>
      <c r="BC5" s="519"/>
      <c r="BD5" s="519"/>
      <c r="BE5" s="519"/>
      <c r="BF5" s="519"/>
      <c r="BG5" s="519"/>
      <c r="BH5" s="519"/>
      <c r="BI5" s="519"/>
      <c r="BJ5" s="519"/>
      <c r="BK5" s="519"/>
      <c r="BL5" s="518"/>
      <c r="BM5" s="518"/>
      <c r="BN5" s="677"/>
      <c r="BO5" s="677"/>
      <c r="BP5" s="677"/>
      <c r="BQ5" s="677"/>
      <c r="BR5" s="677"/>
      <c r="BS5" s="518"/>
      <c r="BT5" s="518"/>
      <c r="BU5" s="518"/>
      <c r="BV5" s="518"/>
      <c r="BW5" s="518"/>
    </row>
    <row r="6" spans="2:75" ht="17.25" thickBot="1" x14ac:dyDescent="0.3">
      <c r="B6" s="10"/>
      <c r="C6" s="12" t="s">
        <v>151</v>
      </c>
      <c r="D6" s="12" t="s">
        <v>150</v>
      </c>
      <c r="E6" s="12"/>
      <c r="F6" s="12"/>
      <c r="G6" s="12"/>
      <c r="H6" s="12"/>
      <c r="I6" s="12"/>
      <c r="J6" s="12"/>
      <c r="K6" s="12"/>
      <c r="L6" s="12"/>
      <c r="M6" s="12"/>
      <c r="N6" s="12"/>
      <c r="O6" s="12"/>
      <c r="P6" s="12"/>
      <c r="Q6" s="12"/>
      <c r="R6" s="12"/>
      <c r="S6" s="1850" t="s">
        <v>161</v>
      </c>
      <c r="T6" s="1851"/>
      <c r="U6" s="1851"/>
      <c r="V6" s="1851"/>
      <c r="W6" s="1851"/>
      <c r="X6" s="1851"/>
      <c r="Y6" s="1851"/>
      <c r="Z6" s="1851"/>
      <c r="AA6" s="1851"/>
      <c r="AB6" s="1851"/>
      <c r="AC6" s="1851"/>
      <c r="AD6" s="1851"/>
      <c r="AE6" s="1852"/>
      <c r="AF6" s="542"/>
      <c r="AG6" s="555"/>
      <c r="AH6" s="16"/>
      <c r="AI6" s="16"/>
      <c r="AJ6" s="18"/>
      <c r="AK6" s="10"/>
      <c r="AL6" s="10"/>
      <c r="AM6" s="10"/>
      <c r="AN6" s="10"/>
      <c r="AO6" s="519"/>
      <c r="AP6" s="519"/>
      <c r="AQ6" s="679"/>
      <c r="AR6" s="519"/>
      <c r="AS6" s="676"/>
      <c r="AT6" s="676"/>
      <c r="AU6" s="676"/>
      <c r="AV6" s="676"/>
      <c r="AW6" s="519"/>
      <c r="AX6" s="519"/>
      <c r="AY6" s="519"/>
      <c r="AZ6" s="519"/>
      <c r="BA6" s="519"/>
      <c r="BB6" s="519"/>
      <c r="BC6" s="519"/>
      <c r="BD6" s="519"/>
      <c r="BE6" s="519"/>
      <c r="BF6" s="519"/>
      <c r="BG6" s="519"/>
      <c r="BH6" s="519"/>
      <c r="BI6" s="519"/>
      <c r="BJ6" s="519"/>
      <c r="BK6" s="519"/>
      <c r="BL6" s="518"/>
      <c r="BM6" s="518"/>
      <c r="BN6" s="677"/>
      <c r="BO6" s="677"/>
      <c r="BP6" s="677"/>
      <c r="BQ6" s="677"/>
      <c r="BR6" s="677"/>
      <c r="BS6" s="518"/>
      <c r="BT6" s="518"/>
      <c r="BU6" s="518"/>
      <c r="BV6" s="518"/>
      <c r="BW6" s="518"/>
    </row>
    <row r="7" spans="2:75" ht="7.5" customHeight="1" x14ac:dyDescent="0.25">
      <c r="B7" s="10"/>
      <c r="C7" s="303"/>
      <c r="D7" s="303"/>
      <c r="E7" s="303"/>
      <c r="F7" s="303"/>
      <c r="G7" s="303"/>
      <c r="H7" s="303"/>
      <c r="I7" s="303"/>
      <c r="J7" s="303"/>
      <c r="K7" s="303"/>
      <c r="L7" s="303"/>
      <c r="M7" s="303"/>
      <c r="N7" s="303"/>
      <c r="O7" s="303"/>
      <c r="P7" s="303"/>
      <c r="Q7" s="303"/>
      <c r="R7" s="303"/>
      <c r="S7" s="543"/>
      <c r="T7" s="543"/>
      <c r="U7" s="543"/>
      <c r="V7" s="543"/>
      <c r="W7" s="543"/>
      <c r="X7" s="543"/>
      <c r="Y7" s="543"/>
      <c r="Z7" s="543"/>
      <c r="AA7" s="543"/>
      <c r="AB7" s="543"/>
      <c r="AC7" s="543"/>
      <c r="AD7" s="543"/>
      <c r="AE7" s="543"/>
      <c r="AF7" s="16"/>
      <c r="AG7" s="684"/>
      <c r="AH7" s="684"/>
      <c r="AI7" s="682"/>
      <c r="AJ7" s="682"/>
      <c r="AK7" s="682"/>
      <c r="AL7" s="519"/>
      <c r="AM7" s="519"/>
      <c r="AN7" s="519"/>
      <c r="AO7" s="519"/>
      <c r="AP7" s="519"/>
      <c r="AQ7" s="679"/>
      <c r="AR7" s="519"/>
      <c r="AS7" s="676"/>
      <c r="AT7" s="676"/>
      <c r="AU7" s="676"/>
      <c r="AV7" s="676"/>
      <c r="AW7" s="519"/>
      <c r="AX7" s="519"/>
      <c r="AY7" s="519"/>
      <c r="AZ7" s="519"/>
      <c r="BA7" s="519"/>
      <c r="BB7" s="519"/>
      <c r="BC7" s="519"/>
      <c r="BD7" s="519"/>
      <c r="BE7" s="519"/>
      <c r="BF7" s="519"/>
      <c r="BG7" s="519"/>
      <c r="BH7" s="519"/>
      <c r="BI7" s="519"/>
      <c r="BJ7" s="519"/>
      <c r="BK7" s="519"/>
      <c r="BL7" s="518"/>
      <c r="BM7" s="518"/>
      <c r="BN7" s="677"/>
      <c r="BO7" s="677"/>
      <c r="BP7" s="677"/>
      <c r="BQ7" s="677"/>
      <c r="BR7" s="677"/>
      <c r="BS7" s="518"/>
      <c r="BT7" s="518"/>
      <c r="BU7" s="518"/>
      <c r="BV7" s="518"/>
      <c r="BW7" s="518"/>
    </row>
    <row r="8" spans="2:75" ht="16.5" x14ac:dyDescent="0.25">
      <c r="B8" s="10"/>
      <c r="C8" s="544" t="s">
        <v>225</v>
      </c>
      <c r="D8" s="944" t="s">
        <v>160</v>
      </c>
      <c r="E8" s="945"/>
      <c r="F8" s="945"/>
      <c r="G8" s="945"/>
      <c r="H8" s="945"/>
      <c r="I8" s="945"/>
      <c r="J8" s="945"/>
      <c r="K8" s="945"/>
      <c r="L8" s="945"/>
      <c r="M8" s="945"/>
      <c r="N8" s="945"/>
      <c r="O8" s="945"/>
      <c r="P8" s="945"/>
      <c r="Q8" s="945"/>
      <c r="R8" s="946"/>
      <c r="S8" s="1766"/>
      <c r="T8" s="1767"/>
      <c r="U8" s="1767"/>
      <c r="V8" s="1767"/>
      <c r="W8" s="1767"/>
      <c r="X8" s="1767"/>
      <c r="Y8" s="1767"/>
      <c r="Z8" s="1767"/>
      <c r="AA8" s="1767"/>
      <c r="AB8" s="1767"/>
      <c r="AC8" s="1767"/>
      <c r="AD8" s="1767"/>
      <c r="AE8" s="1768"/>
      <c r="AF8" s="545" t="s">
        <v>195</v>
      </c>
      <c r="AG8" s="703">
        <f>IF(ISBLANK(S8),0,1)</f>
        <v>0</v>
      </c>
      <c r="AH8" s="686"/>
      <c r="AI8" s="686"/>
      <c r="AJ8" s="687"/>
      <c r="AK8" s="519"/>
      <c r="AL8" s="519"/>
      <c r="AM8" s="519"/>
      <c r="AN8" s="519"/>
      <c r="AO8" s="519"/>
      <c r="AP8" s="519"/>
      <c r="AQ8" s="679"/>
      <c r="AR8" s="519"/>
      <c r="AS8" s="676"/>
      <c r="AT8" s="676"/>
      <c r="AU8" s="676"/>
      <c r="AV8" s="676"/>
      <c r="AW8" s="519"/>
      <c r="AX8" s="519"/>
      <c r="AY8" s="519"/>
      <c r="AZ8" s="519"/>
      <c r="BA8" s="519"/>
      <c r="BB8" s="519"/>
      <c r="BC8" s="519"/>
      <c r="BD8" s="519"/>
      <c r="BE8" s="519"/>
      <c r="BF8" s="519"/>
      <c r="BG8" s="519"/>
      <c r="BH8" s="519"/>
      <c r="BI8" s="519"/>
      <c r="BJ8" s="519"/>
      <c r="BK8" s="519"/>
      <c r="BL8" s="518"/>
      <c r="BM8" s="518"/>
      <c r="BN8" s="677"/>
      <c r="BO8" s="677"/>
      <c r="BP8" s="677"/>
      <c r="BQ8" s="677"/>
      <c r="BR8" s="677"/>
      <c r="BS8" s="518"/>
      <c r="BT8" s="518"/>
      <c r="BU8" s="518"/>
      <c r="BV8" s="518"/>
      <c r="BW8" s="518"/>
    </row>
    <row r="9" spans="2:75" ht="7.5" customHeight="1" x14ac:dyDescent="0.25">
      <c r="B9" s="10"/>
      <c r="C9" s="546"/>
      <c r="D9" s="547"/>
      <c r="E9" s="547"/>
      <c r="F9" s="547"/>
      <c r="G9" s="547"/>
      <c r="H9" s="547"/>
      <c r="I9" s="547"/>
      <c r="J9" s="547"/>
      <c r="K9" s="547"/>
      <c r="L9" s="547"/>
      <c r="M9" s="547"/>
      <c r="N9" s="547"/>
      <c r="O9" s="547"/>
      <c r="P9" s="547"/>
      <c r="Q9" s="547"/>
      <c r="R9" s="547"/>
      <c r="S9" s="1769"/>
      <c r="T9" s="1769"/>
      <c r="U9" s="1769"/>
      <c r="V9" s="1769"/>
      <c r="W9" s="1769"/>
      <c r="X9" s="1769"/>
      <c r="Y9" s="1769"/>
      <c r="Z9" s="1769"/>
      <c r="AA9" s="1769"/>
      <c r="AB9" s="1769"/>
      <c r="AC9" s="1769"/>
      <c r="AD9" s="1769"/>
      <c r="AE9" s="1770"/>
      <c r="AF9" s="545"/>
      <c r="AG9" s="703"/>
      <c r="AH9" s="688"/>
      <c r="AI9" s="689"/>
      <c r="AJ9" s="690"/>
      <c r="AK9" s="519"/>
      <c r="AL9" s="519"/>
      <c r="AM9" s="519"/>
      <c r="AN9" s="519"/>
      <c r="AO9" s="519"/>
      <c r="AP9" s="519"/>
      <c r="AQ9" s="679"/>
      <c r="AR9" s="519"/>
      <c r="AS9" s="676"/>
      <c r="AT9" s="676"/>
      <c r="AU9" s="676"/>
      <c r="AV9" s="676"/>
      <c r="AW9" s="519"/>
      <c r="AX9" s="519"/>
      <c r="AY9" s="519"/>
      <c r="AZ9" s="519"/>
      <c r="BA9" s="519"/>
      <c r="BB9" s="519"/>
      <c r="BC9" s="519"/>
      <c r="BD9" s="519"/>
      <c r="BE9" s="519"/>
      <c r="BF9" s="519"/>
      <c r="BG9" s="519"/>
      <c r="BH9" s="519"/>
      <c r="BI9" s="519"/>
      <c r="BJ9" s="519"/>
      <c r="BK9" s="519"/>
      <c r="BL9" s="518"/>
      <c r="BM9" s="518"/>
      <c r="BN9" s="677"/>
      <c r="BO9" s="677"/>
      <c r="BP9" s="677"/>
      <c r="BQ9" s="677"/>
      <c r="BR9" s="677"/>
      <c r="BS9" s="518"/>
      <c r="BT9" s="518"/>
      <c r="BU9" s="518"/>
      <c r="BV9" s="518"/>
      <c r="BW9" s="518"/>
    </row>
    <row r="10" spans="2:75" ht="16.5" x14ac:dyDescent="0.25">
      <c r="B10" s="10"/>
      <c r="C10" s="546" t="s">
        <v>226</v>
      </c>
      <c r="D10" s="944" t="s">
        <v>462</v>
      </c>
      <c r="E10" s="945"/>
      <c r="F10" s="945"/>
      <c r="G10" s="945"/>
      <c r="H10" s="945"/>
      <c r="I10" s="945"/>
      <c r="J10" s="945"/>
      <c r="K10" s="945"/>
      <c r="L10" s="945"/>
      <c r="M10" s="945"/>
      <c r="N10" s="945"/>
      <c r="O10" s="945"/>
      <c r="P10" s="945"/>
      <c r="Q10" s="945"/>
      <c r="R10" s="946"/>
      <c r="S10" s="1766"/>
      <c r="T10" s="1767"/>
      <c r="U10" s="1767"/>
      <c r="V10" s="1767"/>
      <c r="W10" s="1767"/>
      <c r="X10" s="1767"/>
      <c r="Y10" s="1767"/>
      <c r="Z10" s="1767"/>
      <c r="AA10" s="1767"/>
      <c r="AB10" s="1767"/>
      <c r="AC10" s="1767"/>
      <c r="AD10" s="1767"/>
      <c r="AE10" s="1768"/>
      <c r="AF10" s="545" t="s">
        <v>195</v>
      </c>
      <c r="AG10" s="703">
        <f>IF(ISBLANK(S10),0,1)</f>
        <v>0</v>
      </c>
      <c r="AH10" s="691"/>
      <c r="AI10" s="691"/>
      <c r="AJ10" s="684"/>
      <c r="AK10" s="519"/>
      <c r="AL10" s="519"/>
      <c r="AM10" s="519"/>
      <c r="AN10" s="519"/>
      <c r="AO10" s="519"/>
      <c r="AP10" s="519"/>
      <c r="AQ10" s="675"/>
      <c r="AR10" s="519"/>
      <c r="AS10" s="676"/>
      <c r="AT10" s="676"/>
      <c r="AU10" s="676"/>
      <c r="AV10" s="676"/>
      <c r="AW10" s="519"/>
      <c r="AX10" s="519"/>
      <c r="AY10" s="519"/>
      <c r="AZ10" s="519"/>
      <c r="BA10" s="519"/>
      <c r="BB10" s="519"/>
      <c r="BC10" s="519"/>
      <c r="BD10" s="519"/>
      <c r="BE10" s="519"/>
      <c r="BF10" s="519"/>
      <c r="BG10" s="519"/>
      <c r="BH10" s="519"/>
      <c r="BI10" s="519"/>
      <c r="BJ10" s="519"/>
      <c r="BK10" s="519"/>
      <c r="BL10" s="518"/>
      <c r="BM10" s="518"/>
      <c r="BN10" s="677"/>
      <c r="BO10" s="677"/>
      <c r="BP10" s="677"/>
      <c r="BQ10" s="677"/>
      <c r="BR10" s="677"/>
      <c r="BS10" s="518"/>
      <c r="BT10" s="518"/>
      <c r="BU10" s="518"/>
      <c r="BV10" s="518"/>
      <c r="BW10" s="518"/>
    </row>
    <row r="11" spans="2:75" ht="7.5" customHeight="1" x14ac:dyDescent="0.25">
      <c r="B11" s="10"/>
      <c r="C11" s="546"/>
      <c r="D11" s="303"/>
      <c r="E11" s="303"/>
      <c r="F11" s="303"/>
      <c r="G11" s="303"/>
      <c r="H11" s="303"/>
      <c r="I11" s="303"/>
      <c r="J11" s="303"/>
      <c r="K11" s="303"/>
      <c r="L11" s="303"/>
      <c r="M11" s="303"/>
      <c r="N11" s="303"/>
      <c r="O11" s="303"/>
      <c r="P11" s="303"/>
      <c r="Q11" s="303"/>
      <c r="R11" s="303"/>
      <c r="S11" s="1769"/>
      <c r="T11" s="1769"/>
      <c r="U11" s="1769"/>
      <c r="V11" s="1769"/>
      <c r="W11" s="1769"/>
      <c r="X11" s="1769"/>
      <c r="Y11" s="1769"/>
      <c r="Z11" s="1769"/>
      <c r="AA11" s="1769"/>
      <c r="AB11" s="1769"/>
      <c r="AC11" s="1769"/>
      <c r="AD11" s="1769"/>
      <c r="AE11" s="1770"/>
      <c r="AF11" s="545"/>
      <c r="AG11" s="703"/>
      <c r="AH11" s="688"/>
      <c r="AI11" s="689"/>
      <c r="AJ11" s="690"/>
      <c r="AK11" s="519"/>
      <c r="AL11" s="519"/>
      <c r="AM11" s="519"/>
      <c r="AN11" s="519"/>
      <c r="AO11" s="519"/>
      <c r="AP11" s="519"/>
      <c r="AQ11" s="675"/>
      <c r="AR11" s="519"/>
      <c r="AS11" s="676"/>
      <c r="AT11" s="676"/>
      <c r="AU11" s="676"/>
      <c r="AV11" s="676"/>
      <c r="AW11" s="519"/>
      <c r="AX11" s="519"/>
      <c r="AY11" s="519"/>
      <c r="AZ11" s="519"/>
      <c r="BA11" s="519"/>
      <c r="BB11" s="519"/>
      <c r="BC11" s="519"/>
      <c r="BD11" s="519"/>
      <c r="BE11" s="519"/>
      <c r="BF11" s="519"/>
      <c r="BG11" s="519"/>
      <c r="BH11" s="519"/>
      <c r="BI11" s="519"/>
      <c r="BJ11" s="519"/>
      <c r="BK11" s="519"/>
      <c r="BL11" s="518"/>
      <c r="BM11" s="518"/>
      <c r="BN11" s="677"/>
      <c r="BO11" s="677"/>
      <c r="BP11" s="677"/>
      <c r="BQ11" s="677"/>
      <c r="BR11" s="677"/>
      <c r="BS11" s="518"/>
      <c r="BT11" s="518"/>
      <c r="BU11" s="518"/>
      <c r="BV11" s="518"/>
      <c r="BW11" s="518"/>
    </row>
    <row r="12" spans="2:75" ht="16.5" x14ac:dyDescent="0.25">
      <c r="B12" s="10"/>
      <c r="C12" s="546" t="s">
        <v>227</v>
      </c>
      <c r="D12" s="944" t="s">
        <v>353</v>
      </c>
      <c r="E12" s="945"/>
      <c r="F12" s="945"/>
      <c r="G12" s="945"/>
      <c r="H12" s="945"/>
      <c r="I12" s="945"/>
      <c r="J12" s="945"/>
      <c r="K12" s="945"/>
      <c r="L12" s="945"/>
      <c r="M12" s="945"/>
      <c r="N12" s="945"/>
      <c r="O12" s="945"/>
      <c r="P12" s="945"/>
      <c r="Q12" s="945"/>
      <c r="R12" s="946"/>
      <c r="S12" s="1766"/>
      <c r="T12" s="1767"/>
      <c r="U12" s="1767"/>
      <c r="V12" s="1767"/>
      <c r="W12" s="1767"/>
      <c r="X12" s="1767"/>
      <c r="Y12" s="1767"/>
      <c r="Z12" s="1767"/>
      <c r="AA12" s="1767"/>
      <c r="AB12" s="1767"/>
      <c r="AC12" s="1767"/>
      <c r="AD12" s="1767"/>
      <c r="AE12" s="1768"/>
      <c r="AF12" s="545" t="s">
        <v>195</v>
      </c>
      <c r="AG12" s="703">
        <f>IF(ISBLANK(S12),0,1)</f>
        <v>0</v>
      </c>
      <c r="AH12" s="691"/>
      <c r="AI12" s="691"/>
      <c r="AJ12" s="684"/>
      <c r="AK12" s="519"/>
      <c r="AL12" s="519"/>
      <c r="AM12" s="519"/>
      <c r="AN12" s="519"/>
      <c r="AO12" s="519"/>
      <c r="AP12" s="519"/>
      <c r="AQ12" s="675"/>
      <c r="AR12" s="519"/>
      <c r="AS12" s="676"/>
      <c r="AT12" s="676"/>
      <c r="AU12" s="676"/>
      <c r="AV12" s="676"/>
      <c r="AW12" s="519"/>
      <c r="AX12" s="519"/>
      <c r="AY12" s="519"/>
      <c r="AZ12" s="519"/>
      <c r="BA12" s="519"/>
      <c r="BB12" s="519"/>
      <c r="BC12" s="519"/>
      <c r="BD12" s="519"/>
      <c r="BE12" s="519"/>
      <c r="BF12" s="519"/>
      <c r="BG12" s="519"/>
      <c r="BH12" s="519"/>
      <c r="BI12" s="519"/>
      <c r="BJ12" s="519"/>
      <c r="BK12" s="519"/>
      <c r="BL12" s="518"/>
      <c r="BM12" s="518"/>
      <c r="BN12" s="677"/>
      <c r="BO12" s="677"/>
      <c r="BP12" s="677"/>
      <c r="BQ12" s="677"/>
      <c r="BR12" s="677"/>
      <c r="BS12" s="518"/>
      <c r="BT12" s="518"/>
      <c r="BU12" s="518"/>
      <c r="BV12" s="518"/>
      <c r="BW12" s="518"/>
    </row>
    <row r="13" spans="2:75" ht="7.5" customHeight="1" x14ac:dyDescent="0.25">
      <c r="B13" s="10"/>
      <c r="C13" s="546"/>
      <c r="D13" s="303"/>
      <c r="E13" s="303"/>
      <c r="F13" s="303"/>
      <c r="G13" s="303"/>
      <c r="H13" s="303"/>
      <c r="I13" s="303"/>
      <c r="J13" s="303"/>
      <c r="K13" s="303"/>
      <c r="L13" s="303"/>
      <c r="M13" s="303"/>
      <c r="N13" s="303"/>
      <c r="O13" s="303"/>
      <c r="P13" s="303"/>
      <c r="Q13" s="303"/>
      <c r="R13" s="303"/>
      <c r="S13" s="548"/>
      <c r="T13" s="548"/>
      <c r="U13" s="548"/>
      <c r="V13" s="548"/>
      <c r="W13" s="548"/>
      <c r="X13" s="548"/>
      <c r="Y13" s="548"/>
      <c r="Z13" s="548"/>
      <c r="AA13" s="548"/>
      <c r="AB13" s="548"/>
      <c r="AC13" s="548"/>
      <c r="AD13" s="548"/>
      <c r="AE13" s="548"/>
      <c r="AF13" s="545"/>
      <c r="AG13" s="703"/>
      <c r="AH13" s="688"/>
      <c r="AI13" s="689"/>
      <c r="AJ13" s="690"/>
      <c r="AK13" s="519"/>
      <c r="AL13" s="519"/>
      <c r="AM13" s="519"/>
      <c r="AN13" s="519"/>
      <c r="AO13" s="519"/>
      <c r="AP13" s="519"/>
      <c r="AQ13" s="675"/>
      <c r="AR13" s="519"/>
      <c r="AS13" s="676"/>
      <c r="AT13" s="676"/>
      <c r="AU13" s="676"/>
      <c r="AV13" s="676"/>
      <c r="AW13" s="519"/>
      <c r="AX13" s="519"/>
      <c r="AY13" s="519"/>
      <c r="AZ13" s="519"/>
      <c r="BA13" s="519"/>
      <c r="BB13" s="519"/>
      <c r="BC13" s="519"/>
      <c r="BD13" s="519"/>
      <c r="BE13" s="519"/>
      <c r="BF13" s="519"/>
      <c r="BG13" s="519"/>
      <c r="BH13" s="519"/>
      <c r="BI13" s="519"/>
      <c r="BJ13" s="519"/>
      <c r="BK13" s="519"/>
      <c r="BL13" s="518"/>
      <c r="BM13" s="518"/>
      <c r="BN13" s="677"/>
      <c r="BO13" s="677"/>
      <c r="BP13" s="677"/>
      <c r="BQ13" s="677"/>
      <c r="BR13" s="677"/>
      <c r="BS13" s="518"/>
      <c r="BT13" s="518"/>
      <c r="BU13" s="518"/>
      <c r="BV13" s="518"/>
      <c r="BW13" s="518"/>
    </row>
    <row r="14" spans="2:75" ht="16.5" x14ac:dyDescent="0.25">
      <c r="B14" s="10"/>
      <c r="C14" s="546" t="s">
        <v>228</v>
      </c>
      <c r="D14" s="944" t="s">
        <v>184</v>
      </c>
      <c r="E14" s="945"/>
      <c r="F14" s="945"/>
      <c r="G14" s="945"/>
      <c r="H14" s="945"/>
      <c r="I14" s="945"/>
      <c r="J14" s="945"/>
      <c r="K14" s="945"/>
      <c r="L14" s="945"/>
      <c r="M14" s="945"/>
      <c r="N14" s="945"/>
      <c r="O14" s="945"/>
      <c r="P14" s="945"/>
      <c r="Q14" s="945"/>
      <c r="R14" s="946"/>
      <c r="S14" s="1775"/>
      <c r="T14" s="1776"/>
      <c r="U14" s="1776"/>
      <c r="V14" s="1776"/>
      <c r="W14" s="1776"/>
      <c r="X14" s="1776"/>
      <c r="Y14" s="1776"/>
      <c r="Z14" s="1776"/>
      <c r="AA14" s="1776"/>
      <c r="AB14" s="1776"/>
      <c r="AC14" s="1776"/>
      <c r="AD14" s="1776"/>
      <c r="AE14" s="1777"/>
      <c r="AF14" s="545" t="s">
        <v>195</v>
      </c>
      <c r="AG14" s="703">
        <f>IF(ISBLANK(S14),0,1)</f>
        <v>0</v>
      </c>
      <c r="AH14" s="691"/>
      <c r="AI14" s="691"/>
      <c r="AJ14" s="684"/>
      <c r="AK14" s="519"/>
      <c r="AL14" s="519"/>
      <c r="AM14" s="519"/>
      <c r="AN14" s="519"/>
      <c r="AO14" s="519"/>
      <c r="AP14" s="519"/>
      <c r="AQ14" s="675"/>
      <c r="AR14" s="519"/>
      <c r="AS14" s="676"/>
      <c r="AT14" s="676"/>
      <c r="AU14" s="676"/>
      <c r="AV14" s="676"/>
      <c r="AW14" s="519"/>
      <c r="AX14" s="519"/>
      <c r="AY14" s="519"/>
      <c r="AZ14" s="519"/>
      <c r="BA14" s="519"/>
      <c r="BB14" s="519"/>
      <c r="BC14" s="519"/>
      <c r="BD14" s="519"/>
      <c r="BE14" s="519"/>
      <c r="BF14" s="519"/>
      <c r="BG14" s="519"/>
      <c r="BH14" s="519"/>
      <c r="BI14" s="519"/>
      <c r="BJ14" s="519"/>
      <c r="BK14" s="519"/>
      <c r="BL14" s="518"/>
      <c r="BM14" s="518"/>
      <c r="BN14" s="677"/>
      <c r="BO14" s="677"/>
      <c r="BP14" s="677"/>
      <c r="BQ14" s="677"/>
      <c r="BR14" s="677"/>
      <c r="BS14" s="518"/>
      <c r="BT14" s="518"/>
      <c r="BU14" s="518"/>
      <c r="BV14" s="518"/>
      <c r="BW14" s="518"/>
    </row>
    <row r="15" spans="2:75" ht="7.5" customHeight="1" x14ac:dyDescent="0.25">
      <c r="B15" s="10"/>
      <c r="C15" s="546"/>
      <c r="D15" s="303"/>
      <c r="E15" s="303"/>
      <c r="F15" s="303"/>
      <c r="G15" s="303"/>
      <c r="H15" s="303"/>
      <c r="I15" s="303"/>
      <c r="J15" s="303"/>
      <c r="K15" s="303"/>
      <c r="L15" s="303"/>
      <c r="M15" s="303"/>
      <c r="N15" s="303"/>
      <c r="O15" s="303"/>
      <c r="P15" s="303"/>
      <c r="Q15" s="303"/>
      <c r="R15" s="303"/>
      <c r="S15" s="1769"/>
      <c r="T15" s="1769"/>
      <c r="U15" s="1769"/>
      <c r="V15" s="1769"/>
      <c r="W15" s="1769"/>
      <c r="X15" s="1769"/>
      <c r="Y15" s="1769"/>
      <c r="Z15" s="1769"/>
      <c r="AA15" s="1769"/>
      <c r="AB15" s="1769"/>
      <c r="AC15" s="1769"/>
      <c r="AD15" s="1769"/>
      <c r="AE15" s="1770"/>
      <c r="AF15" s="545"/>
      <c r="AG15" s="703"/>
      <c r="AH15" s="688"/>
      <c r="AI15" s="689"/>
      <c r="AJ15" s="690"/>
      <c r="AK15" s="519"/>
      <c r="AL15" s="519"/>
      <c r="AM15" s="519"/>
      <c r="AN15" s="519"/>
      <c r="AO15" s="519"/>
      <c r="AP15" s="519"/>
      <c r="AQ15" s="675"/>
      <c r="AR15" s="519"/>
      <c r="AS15" s="676"/>
      <c r="AT15" s="676"/>
      <c r="AU15" s="676"/>
      <c r="AV15" s="676"/>
      <c r="AW15" s="519"/>
      <c r="AX15" s="519"/>
      <c r="AY15" s="519"/>
      <c r="AZ15" s="519"/>
      <c r="BA15" s="519"/>
      <c r="BB15" s="519"/>
      <c r="BC15" s="519"/>
      <c r="BD15" s="519"/>
      <c r="BE15" s="519"/>
      <c r="BF15" s="519"/>
      <c r="BG15" s="519"/>
      <c r="BH15" s="519"/>
      <c r="BI15" s="519"/>
      <c r="BJ15" s="519"/>
      <c r="BK15" s="519"/>
      <c r="BL15" s="518"/>
      <c r="BM15" s="518"/>
      <c r="BN15" s="677"/>
      <c r="BO15" s="677"/>
      <c r="BP15" s="677"/>
      <c r="BQ15" s="677"/>
      <c r="BR15" s="677"/>
      <c r="BS15" s="518"/>
      <c r="BT15" s="518"/>
      <c r="BU15" s="518"/>
      <c r="BV15" s="518"/>
      <c r="BW15" s="518"/>
    </row>
    <row r="16" spans="2:75" ht="16.5" x14ac:dyDescent="0.25">
      <c r="B16" s="10"/>
      <c r="C16" s="546" t="s">
        <v>229</v>
      </c>
      <c r="D16" s="944" t="s">
        <v>374</v>
      </c>
      <c r="E16" s="945"/>
      <c r="F16" s="945"/>
      <c r="G16" s="945"/>
      <c r="H16" s="945"/>
      <c r="I16" s="945"/>
      <c r="J16" s="945"/>
      <c r="K16" s="945"/>
      <c r="L16" s="945"/>
      <c r="M16" s="945"/>
      <c r="N16" s="945"/>
      <c r="O16" s="945"/>
      <c r="P16" s="945"/>
      <c r="Q16" s="945"/>
      <c r="R16" s="946"/>
      <c r="S16" s="1766"/>
      <c r="T16" s="1767"/>
      <c r="U16" s="1767"/>
      <c r="V16" s="1767"/>
      <c r="W16" s="1767"/>
      <c r="X16" s="1767"/>
      <c r="Y16" s="1767"/>
      <c r="Z16" s="1767"/>
      <c r="AA16" s="1767"/>
      <c r="AB16" s="1767"/>
      <c r="AC16" s="1767"/>
      <c r="AD16" s="1767"/>
      <c r="AE16" s="1768"/>
      <c r="AF16" s="545" t="s">
        <v>195</v>
      </c>
      <c r="AG16" s="703">
        <f>IF(ISBLANK(S16),0,1)</f>
        <v>0</v>
      </c>
      <c r="AH16" s="691"/>
      <c r="AI16" s="691"/>
      <c r="AJ16" s="684"/>
      <c r="AK16" s="519"/>
      <c r="AL16" s="519"/>
      <c r="AM16" s="519"/>
      <c r="AN16" s="519"/>
      <c r="AO16" s="519"/>
      <c r="AP16" s="519"/>
      <c r="AQ16" s="675"/>
      <c r="AR16" s="519"/>
      <c r="AS16" s="676"/>
      <c r="AT16" s="676"/>
      <c r="AU16" s="676"/>
      <c r="AV16" s="676"/>
      <c r="AW16" s="519"/>
      <c r="AX16" s="519"/>
      <c r="AY16" s="519"/>
      <c r="AZ16" s="519"/>
      <c r="BA16" s="519"/>
      <c r="BB16" s="519"/>
      <c r="BC16" s="519"/>
      <c r="BD16" s="519"/>
      <c r="BE16" s="519"/>
      <c r="BF16" s="519"/>
      <c r="BG16" s="519"/>
      <c r="BH16" s="519"/>
      <c r="BI16" s="519"/>
      <c r="BJ16" s="519"/>
      <c r="BK16" s="519"/>
      <c r="BL16" s="518"/>
      <c r="BM16" s="518"/>
      <c r="BN16" s="677"/>
      <c r="BO16" s="677"/>
      <c r="BP16" s="677"/>
      <c r="BQ16" s="677"/>
      <c r="BR16" s="677"/>
      <c r="BS16" s="518"/>
      <c r="BT16" s="518"/>
      <c r="BU16" s="518"/>
      <c r="BV16" s="518"/>
      <c r="BW16" s="518"/>
    </row>
    <row r="17" spans="1:75" ht="7.5" customHeight="1" x14ac:dyDescent="0.25">
      <c r="B17" s="10"/>
      <c r="C17" s="546"/>
      <c r="D17" s="547"/>
      <c r="E17" s="547"/>
      <c r="F17" s="547"/>
      <c r="G17" s="547"/>
      <c r="H17" s="547"/>
      <c r="I17" s="547"/>
      <c r="J17" s="547"/>
      <c r="K17" s="547"/>
      <c r="L17" s="547"/>
      <c r="M17" s="547"/>
      <c r="N17" s="547"/>
      <c r="O17" s="547"/>
      <c r="P17" s="547"/>
      <c r="Q17" s="547"/>
      <c r="R17" s="547"/>
      <c r="S17" s="1769"/>
      <c r="T17" s="1769"/>
      <c r="U17" s="1769"/>
      <c r="V17" s="1769"/>
      <c r="W17" s="1769"/>
      <c r="X17" s="1769"/>
      <c r="Y17" s="1769"/>
      <c r="Z17" s="1769"/>
      <c r="AA17" s="1769"/>
      <c r="AB17" s="1769"/>
      <c r="AC17" s="1769"/>
      <c r="AD17" s="1769"/>
      <c r="AE17" s="1770"/>
      <c r="AF17" s="545"/>
      <c r="AG17" s="703"/>
      <c r="AH17" s="688"/>
      <c r="AI17" s="689"/>
      <c r="AJ17" s="690"/>
      <c r="AK17" s="519"/>
      <c r="AL17" s="519"/>
      <c r="AM17" s="519"/>
      <c r="AN17" s="519"/>
      <c r="AO17" s="519"/>
      <c r="AP17" s="519"/>
      <c r="AQ17" s="675"/>
      <c r="AR17" s="519"/>
      <c r="AS17" s="676"/>
      <c r="AT17" s="676"/>
      <c r="AU17" s="676"/>
      <c r="AV17" s="676"/>
      <c r="AW17" s="519"/>
      <c r="AX17" s="519"/>
      <c r="AY17" s="519"/>
      <c r="AZ17" s="519"/>
      <c r="BA17" s="519"/>
      <c r="BB17" s="519"/>
      <c r="BC17" s="519"/>
      <c r="BD17" s="519"/>
      <c r="BE17" s="519"/>
      <c r="BF17" s="519"/>
      <c r="BG17" s="519"/>
      <c r="BH17" s="519"/>
      <c r="BI17" s="519"/>
      <c r="BJ17" s="519"/>
      <c r="BK17" s="519"/>
      <c r="BL17" s="518"/>
      <c r="BM17" s="518"/>
      <c r="BN17" s="677"/>
      <c r="BO17" s="677"/>
      <c r="BP17" s="677"/>
      <c r="BQ17" s="677"/>
      <c r="BR17" s="677"/>
      <c r="BS17" s="518"/>
      <c r="BT17" s="518"/>
      <c r="BU17" s="518"/>
      <c r="BV17" s="518"/>
      <c r="BW17" s="518"/>
    </row>
    <row r="18" spans="1:75" ht="16.5" x14ac:dyDescent="0.25">
      <c r="B18" s="10"/>
      <c r="C18" s="546" t="s">
        <v>230</v>
      </c>
      <c r="D18" s="944" t="s">
        <v>162</v>
      </c>
      <c r="E18" s="945"/>
      <c r="F18" s="945"/>
      <c r="G18" s="945"/>
      <c r="H18" s="945"/>
      <c r="I18" s="945"/>
      <c r="J18" s="945"/>
      <c r="K18" s="945"/>
      <c r="L18" s="945"/>
      <c r="M18" s="945"/>
      <c r="N18" s="945"/>
      <c r="O18" s="945"/>
      <c r="P18" s="945"/>
      <c r="Q18" s="945"/>
      <c r="R18" s="946"/>
      <c r="S18" s="1775"/>
      <c r="T18" s="1776"/>
      <c r="U18" s="1776"/>
      <c r="V18" s="1776"/>
      <c r="W18" s="1776"/>
      <c r="X18" s="1776"/>
      <c r="Y18" s="1776"/>
      <c r="Z18" s="1776"/>
      <c r="AA18" s="1776"/>
      <c r="AB18" s="1776"/>
      <c r="AC18" s="1776"/>
      <c r="AD18" s="1776"/>
      <c r="AE18" s="1777"/>
      <c r="AF18" s="545" t="s">
        <v>195</v>
      </c>
      <c r="AG18" s="703">
        <f>IF(ISBLANK(S18),0,1)</f>
        <v>0</v>
      </c>
      <c r="AH18" s="691"/>
      <c r="AI18" s="691"/>
      <c r="AJ18" s="684"/>
      <c r="AK18" s="519"/>
      <c r="AL18" s="519"/>
      <c r="AM18" s="519"/>
      <c r="AN18" s="519"/>
      <c r="AO18" s="519"/>
      <c r="AP18" s="519"/>
      <c r="AQ18" s="675"/>
      <c r="AR18" s="519"/>
      <c r="AS18" s="676"/>
      <c r="AT18" s="676"/>
      <c r="AU18" s="676"/>
      <c r="AV18" s="676"/>
      <c r="AW18" s="519"/>
      <c r="AX18" s="519"/>
      <c r="AY18" s="519"/>
      <c r="AZ18" s="519"/>
      <c r="BA18" s="519"/>
      <c r="BB18" s="519"/>
      <c r="BC18" s="519"/>
      <c r="BD18" s="519"/>
      <c r="BE18" s="519"/>
      <c r="BF18" s="519"/>
      <c r="BG18" s="519"/>
      <c r="BH18" s="519"/>
      <c r="BI18" s="519"/>
      <c r="BJ18" s="519"/>
      <c r="BK18" s="519"/>
      <c r="BL18" s="518"/>
      <c r="BM18" s="518"/>
      <c r="BN18" s="677"/>
      <c r="BO18" s="677"/>
      <c r="BP18" s="677"/>
      <c r="BQ18" s="677"/>
      <c r="BR18" s="677"/>
      <c r="BS18" s="518"/>
      <c r="BT18" s="518"/>
      <c r="BU18" s="518"/>
      <c r="BV18" s="518"/>
      <c r="BW18" s="518"/>
    </row>
    <row r="19" spans="1:75" ht="7.5" customHeight="1" x14ac:dyDescent="0.25">
      <c r="B19" s="10"/>
      <c r="C19" s="10"/>
      <c r="D19" s="303"/>
      <c r="E19" s="303"/>
      <c r="F19" s="303"/>
      <c r="G19" s="303"/>
      <c r="H19" s="303"/>
      <c r="I19" s="303"/>
      <c r="J19" s="303"/>
      <c r="K19" s="303"/>
      <c r="L19" s="303"/>
      <c r="M19" s="303"/>
      <c r="N19" s="303"/>
      <c r="O19" s="303"/>
      <c r="P19" s="303"/>
      <c r="Q19" s="303"/>
      <c r="R19" s="303"/>
      <c r="S19" s="549"/>
      <c r="T19" s="550"/>
      <c r="U19" s="550"/>
      <c r="V19" s="550"/>
      <c r="W19" s="550"/>
      <c r="X19" s="550"/>
      <c r="Y19" s="550"/>
      <c r="Z19" s="550"/>
      <c r="AA19" s="550"/>
      <c r="AB19" s="550"/>
      <c r="AC19" s="550"/>
      <c r="AD19" s="550"/>
      <c r="AE19" s="551"/>
      <c r="AF19" s="552"/>
      <c r="AG19" s="703"/>
      <c r="AH19" s="688"/>
      <c r="AI19" s="689"/>
      <c r="AJ19" s="690"/>
      <c r="AK19" s="690"/>
      <c r="AL19" s="519"/>
      <c r="AM19" s="519"/>
      <c r="AN19" s="519"/>
      <c r="AO19" s="519"/>
      <c r="AP19" s="519"/>
      <c r="AQ19" s="675"/>
      <c r="AR19" s="519"/>
      <c r="AS19" s="676"/>
      <c r="AT19" s="676"/>
      <c r="AU19" s="676"/>
      <c r="AV19" s="676"/>
      <c r="AW19" s="519"/>
      <c r="AX19" s="519"/>
      <c r="AY19" s="519"/>
      <c r="AZ19" s="519"/>
      <c r="BA19" s="519"/>
      <c r="BB19" s="519"/>
      <c r="BC19" s="519"/>
      <c r="BD19" s="519"/>
      <c r="BE19" s="519"/>
      <c r="BF19" s="519"/>
      <c r="BG19" s="519"/>
      <c r="BH19" s="519"/>
      <c r="BI19" s="519"/>
      <c r="BJ19" s="519"/>
      <c r="BK19" s="519"/>
      <c r="BL19" s="518"/>
      <c r="BM19" s="518"/>
      <c r="BN19" s="677"/>
      <c r="BO19" s="677"/>
      <c r="BP19" s="677"/>
      <c r="BQ19" s="677"/>
      <c r="BR19" s="677"/>
      <c r="BS19" s="518"/>
      <c r="BT19" s="518"/>
      <c r="BU19" s="518"/>
      <c r="BV19" s="518"/>
      <c r="BW19" s="518"/>
    </row>
    <row r="20" spans="1:75" ht="16.5" x14ac:dyDescent="0.25">
      <c r="B20" s="10"/>
      <c r="C20" s="546" t="s">
        <v>354</v>
      </c>
      <c r="D20" s="944" t="s">
        <v>163</v>
      </c>
      <c r="E20" s="945"/>
      <c r="F20" s="945"/>
      <c r="G20" s="945"/>
      <c r="H20" s="945"/>
      <c r="I20" s="945"/>
      <c r="J20" s="945"/>
      <c r="K20" s="945"/>
      <c r="L20" s="945"/>
      <c r="M20" s="945"/>
      <c r="N20" s="945"/>
      <c r="O20" s="945"/>
      <c r="P20" s="945"/>
      <c r="Q20" s="945"/>
      <c r="R20" s="946"/>
      <c r="S20" s="1781"/>
      <c r="T20" s="1782"/>
      <c r="U20" s="1782"/>
      <c r="V20" s="1782"/>
      <c r="W20" s="1782"/>
      <c r="X20" s="1782"/>
      <c r="Y20" s="1782"/>
      <c r="Z20" s="1782"/>
      <c r="AA20" s="1782"/>
      <c r="AB20" s="1782"/>
      <c r="AC20" s="1782"/>
      <c r="AD20" s="1782"/>
      <c r="AE20" s="1782"/>
      <c r="AF20" s="553"/>
      <c r="AG20" s="703"/>
      <c r="AH20" s="692"/>
      <c r="AI20" s="692"/>
      <c r="AJ20" s="693"/>
      <c r="AK20" s="693"/>
      <c r="AL20" s="519"/>
      <c r="AM20" s="519"/>
      <c r="AN20" s="519"/>
      <c r="AO20" s="519"/>
      <c r="AP20" s="519"/>
      <c r="AQ20" s="679"/>
      <c r="AR20" s="519"/>
      <c r="AS20" s="676"/>
      <c r="AT20" s="676"/>
      <c r="AU20" s="676"/>
      <c r="AV20" s="676"/>
      <c r="AW20" s="519"/>
      <c r="AX20" s="519"/>
      <c r="AY20" s="519"/>
      <c r="AZ20" s="519"/>
      <c r="BA20" s="519"/>
      <c r="BB20" s="519"/>
      <c r="BC20" s="519"/>
      <c r="BD20" s="519"/>
      <c r="BE20" s="519"/>
      <c r="BF20" s="519"/>
      <c r="BG20" s="519"/>
      <c r="BH20" s="519"/>
      <c r="BI20" s="519"/>
      <c r="BJ20" s="519"/>
      <c r="BK20" s="519"/>
      <c r="BL20" s="518"/>
      <c r="BM20" s="518"/>
      <c r="BN20" s="677"/>
      <c r="BO20" s="677"/>
      <c r="BP20" s="677"/>
      <c r="BQ20" s="677"/>
      <c r="BR20" s="677"/>
      <c r="BS20" s="518"/>
      <c r="BT20" s="518"/>
      <c r="BU20" s="518"/>
      <c r="BV20" s="518"/>
      <c r="BW20" s="518"/>
    </row>
    <row r="21" spans="1:75" ht="16.5" x14ac:dyDescent="0.25">
      <c r="B21" s="10"/>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H21" s="694"/>
      <c r="AI21" s="677"/>
      <c r="AJ21" s="519"/>
      <c r="AK21" s="519"/>
      <c r="AL21" s="519"/>
      <c r="AM21" s="519"/>
      <c r="AN21" s="519"/>
      <c r="AO21" s="519"/>
      <c r="AP21" s="519"/>
      <c r="AQ21" s="675"/>
      <c r="AR21" s="519"/>
      <c r="AS21" s="676"/>
      <c r="AT21" s="676"/>
      <c r="AU21" s="676"/>
      <c r="AV21" s="676"/>
      <c r="AW21" s="519"/>
      <c r="AX21" s="519"/>
      <c r="AY21" s="519"/>
      <c r="AZ21" s="519"/>
      <c r="BA21" s="519"/>
      <c r="BB21" s="519"/>
      <c r="BC21" s="519"/>
      <c r="BD21" s="519"/>
      <c r="BE21" s="519"/>
      <c r="BF21" s="519"/>
      <c r="BG21" s="519"/>
      <c r="BH21" s="519"/>
      <c r="BI21" s="519"/>
      <c r="BJ21" s="519"/>
      <c r="BK21" s="519"/>
      <c r="BL21" s="518"/>
      <c r="BM21" s="518"/>
      <c r="BN21" s="677"/>
      <c r="BO21" s="677"/>
      <c r="BP21" s="677"/>
      <c r="BQ21" s="677"/>
      <c r="BR21" s="677"/>
      <c r="BS21" s="518"/>
      <c r="BT21" s="518"/>
      <c r="BU21" s="518"/>
      <c r="BV21" s="518"/>
      <c r="BW21" s="518"/>
    </row>
    <row r="22" spans="1:75" ht="16.5" x14ac:dyDescent="0.25">
      <c r="B22" s="10"/>
      <c r="C22" s="12" t="s">
        <v>152</v>
      </c>
      <c r="D22" s="12"/>
      <c r="E22" s="12"/>
      <c r="F22" s="12"/>
      <c r="G22" s="12"/>
      <c r="H22" s="12"/>
      <c r="I22" s="12"/>
      <c r="J22" s="12"/>
      <c r="K22" s="12"/>
      <c r="L22" s="12"/>
      <c r="M22" s="12"/>
      <c r="N22" s="12"/>
      <c r="O22" s="12"/>
      <c r="P22" s="12"/>
      <c r="Q22" s="12"/>
      <c r="R22" s="12"/>
      <c r="S22" s="303"/>
      <c r="T22" s="303"/>
      <c r="U22" s="303"/>
      <c r="V22" s="303"/>
      <c r="W22" s="303"/>
      <c r="X22" s="303"/>
      <c r="Y22" s="303"/>
      <c r="Z22" s="303"/>
      <c r="AA22" s="303"/>
      <c r="AB22" s="303"/>
      <c r="AC22" s="303"/>
      <c r="AD22" s="303"/>
      <c r="AE22" s="303"/>
      <c r="AF22" s="303"/>
      <c r="AG22" s="685"/>
      <c r="AH22" s="694"/>
      <c r="AI22" s="677"/>
      <c r="AJ22" s="519"/>
      <c r="AK22" s="519"/>
      <c r="AL22" s="519"/>
      <c r="AM22" s="519"/>
      <c r="AN22" s="519"/>
      <c r="AO22" s="519"/>
      <c r="AP22" s="519"/>
      <c r="AQ22" s="679"/>
      <c r="AR22" s="519"/>
      <c r="AS22" s="676"/>
      <c r="AT22" s="676"/>
      <c r="AU22" s="676"/>
      <c r="AV22" s="676"/>
      <c r="AW22" s="519"/>
      <c r="AX22" s="519"/>
      <c r="AY22" s="519"/>
      <c r="AZ22" s="519"/>
      <c r="BA22" s="519"/>
      <c r="BB22" s="519"/>
      <c r="BC22" s="519"/>
      <c r="BD22" s="519"/>
      <c r="BE22" s="519"/>
      <c r="BF22" s="519"/>
      <c r="BG22" s="519"/>
      <c r="BH22" s="519"/>
      <c r="BI22" s="519"/>
      <c r="BJ22" s="519"/>
      <c r="BK22" s="519"/>
      <c r="BL22" s="518"/>
      <c r="BM22" s="518"/>
      <c r="BN22" s="677"/>
      <c r="BO22" s="677"/>
      <c r="BP22" s="677"/>
      <c r="BQ22" s="677"/>
      <c r="BR22" s="677"/>
      <c r="BS22" s="518"/>
      <c r="BT22" s="518"/>
      <c r="BU22" s="518"/>
      <c r="BV22" s="518"/>
      <c r="BW22" s="518"/>
    </row>
    <row r="23" spans="1:75" ht="7.5" customHeight="1" x14ac:dyDescent="0.25">
      <c r="B23" s="10"/>
      <c r="C23" s="303"/>
      <c r="D23" s="303"/>
      <c r="E23" s="303"/>
      <c r="F23" s="303"/>
      <c r="G23" s="303"/>
      <c r="H23" s="303"/>
      <c r="I23" s="303"/>
      <c r="J23" s="303"/>
      <c r="K23" s="303"/>
      <c r="L23" s="303"/>
      <c r="M23" s="303"/>
      <c r="N23" s="303"/>
      <c r="O23" s="303"/>
      <c r="P23" s="303"/>
      <c r="Q23" s="303"/>
      <c r="R23" s="303"/>
      <c r="S23" s="303"/>
      <c r="T23" s="16"/>
      <c r="U23" s="16"/>
      <c r="V23" s="16"/>
      <c r="W23" s="16"/>
      <c r="X23" s="16"/>
      <c r="Y23" s="16"/>
      <c r="Z23" s="16"/>
      <c r="AA23" s="16"/>
      <c r="AB23" s="16"/>
      <c r="AC23" s="16"/>
      <c r="AD23" s="16"/>
      <c r="AE23" s="16"/>
      <c r="AF23" s="16"/>
      <c r="AG23" s="685"/>
      <c r="AH23" s="691"/>
      <c r="AI23" s="695"/>
      <c r="AJ23" s="682"/>
      <c r="AK23" s="682"/>
      <c r="AL23" s="519"/>
      <c r="AM23" s="519"/>
      <c r="AN23" s="519"/>
      <c r="AO23" s="519"/>
      <c r="AP23" s="519"/>
      <c r="AQ23" s="679"/>
      <c r="AR23" s="519"/>
      <c r="AS23" s="676"/>
      <c r="AT23" s="676"/>
      <c r="AU23" s="676"/>
      <c r="AV23" s="676"/>
      <c r="AW23" s="519"/>
      <c r="AX23" s="519"/>
      <c r="AY23" s="519"/>
      <c r="AZ23" s="519"/>
      <c r="BA23" s="519"/>
      <c r="BB23" s="519"/>
      <c r="BC23" s="519"/>
      <c r="BD23" s="519"/>
      <c r="BE23" s="519"/>
      <c r="BF23" s="519"/>
      <c r="BG23" s="519"/>
      <c r="BH23" s="519"/>
      <c r="BI23" s="519"/>
      <c r="BJ23" s="519"/>
      <c r="BK23" s="519"/>
      <c r="BL23" s="518"/>
      <c r="BM23" s="518"/>
      <c r="BN23" s="677"/>
      <c r="BO23" s="677"/>
      <c r="BP23" s="677"/>
      <c r="BQ23" s="677"/>
      <c r="BR23" s="677"/>
      <c r="BS23" s="518"/>
      <c r="BT23" s="518"/>
      <c r="BU23" s="518"/>
      <c r="BV23" s="518"/>
      <c r="BW23" s="518"/>
    </row>
    <row r="24" spans="1:75" ht="17.25" customHeight="1" x14ac:dyDescent="0.25">
      <c r="B24" s="10"/>
      <c r="C24" s="546" t="s">
        <v>225</v>
      </c>
      <c r="D24" s="944" t="s">
        <v>153</v>
      </c>
      <c r="E24" s="945"/>
      <c r="F24" s="945"/>
      <c r="G24" s="945"/>
      <c r="H24" s="945"/>
      <c r="I24" s="945"/>
      <c r="J24" s="945"/>
      <c r="K24" s="945"/>
      <c r="L24" s="945"/>
      <c r="M24" s="945"/>
      <c r="N24" s="945"/>
      <c r="O24" s="945"/>
      <c r="P24" s="945"/>
      <c r="Q24" s="945"/>
      <c r="R24" s="946"/>
      <c r="S24" s="1754" t="s">
        <v>375</v>
      </c>
      <c r="T24" s="1755"/>
      <c r="U24" s="1755"/>
      <c r="V24" s="1755"/>
      <c r="W24" s="1755"/>
      <c r="X24" s="1755"/>
      <c r="Y24" s="1755"/>
      <c r="Z24" s="1755"/>
      <c r="AA24" s="1756"/>
      <c r="AB24" s="1751" t="s">
        <v>100</v>
      </c>
      <c r="AC24" s="1752"/>
      <c r="AD24" s="1752"/>
      <c r="AE24" s="1753"/>
      <c r="AF24" s="545" t="s">
        <v>195</v>
      </c>
      <c r="AG24" s="703">
        <f>IF(ISBLANK(S24),0,1)</f>
        <v>1</v>
      </c>
      <c r="AH24" s="696"/>
      <c r="AI24" s="696"/>
      <c r="AJ24" s="697"/>
      <c r="AK24" s="697"/>
      <c r="AL24" s="519"/>
      <c r="AM24" s="519"/>
      <c r="AN24" s="519"/>
      <c r="AO24" s="519"/>
      <c r="AP24" s="519"/>
      <c r="AQ24" s="675"/>
      <c r="AR24" s="519"/>
      <c r="AS24" s="676"/>
      <c r="AT24" s="676"/>
      <c r="AU24" s="676"/>
      <c r="AV24" s="676"/>
      <c r="AW24" s="519"/>
      <c r="AX24" s="519"/>
      <c r="AY24" s="519"/>
      <c r="AZ24" s="519"/>
      <c r="BA24" s="519"/>
      <c r="BB24" s="519"/>
      <c r="BC24" s="519"/>
      <c r="BD24" s="519"/>
      <c r="BE24" s="519"/>
      <c r="BF24" s="519"/>
      <c r="BG24" s="519"/>
      <c r="BH24" s="519"/>
      <c r="BI24" s="519"/>
      <c r="BJ24" s="519"/>
      <c r="BK24" s="519"/>
      <c r="BL24" s="518"/>
      <c r="BM24" s="518"/>
      <c r="BN24" s="677"/>
      <c r="BO24" s="677"/>
      <c r="BP24" s="677"/>
      <c r="BQ24" s="677"/>
      <c r="BR24" s="677"/>
      <c r="BS24" s="518"/>
      <c r="BT24" s="518"/>
      <c r="BU24" s="518"/>
      <c r="BV24" s="518"/>
      <c r="BW24" s="518"/>
    </row>
    <row r="25" spans="1:75" ht="7.5" customHeight="1" x14ac:dyDescent="0.25">
      <c r="B25" s="10"/>
      <c r="C25" s="7"/>
      <c r="D25" s="51"/>
      <c r="E25" s="51"/>
      <c r="F25" s="51"/>
      <c r="G25" s="51"/>
      <c r="H25" s="51"/>
      <c r="I25" s="51"/>
      <c r="J25" s="51"/>
      <c r="K25" s="51"/>
      <c r="L25" s="51"/>
      <c r="M25" s="51"/>
      <c r="N25" s="51"/>
      <c r="O25" s="51"/>
      <c r="P25" s="51"/>
      <c r="Q25" s="51"/>
      <c r="R25" s="51"/>
      <c r="S25" s="14"/>
      <c r="T25" s="13"/>
      <c r="U25" s="13"/>
      <c r="V25" s="13"/>
      <c r="W25" s="13"/>
      <c r="X25" s="13"/>
      <c r="Y25" s="13"/>
      <c r="Z25" s="13"/>
      <c r="AA25" s="13"/>
      <c r="AB25" s="15"/>
      <c r="AC25" s="15"/>
      <c r="AD25" s="15"/>
      <c r="AE25" s="15"/>
      <c r="AF25" s="13"/>
      <c r="AG25" s="703"/>
      <c r="AH25" s="691"/>
      <c r="AI25" s="695"/>
      <c r="AJ25" s="698"/>
      <c r="AK25" s="698"/>
      <c r="AL25" s="518"/>
      <c r="AM25" s="518"/>
      <c r="AN25" s="518"/>
      <c r="AO25" s="518"/>
      <c r="AP25" s="518"/>
      <c r="AQ25" s="675"/>
      <c r="AR25" s="518"/>
      <c r="AS25" s="674"/>
      <c r="AT25" s="674"/>
      <c r="AU25" s="674"/>
      <c r="AV25" s="674"/>
      <c r="AW25" s="518"/>
      <c r="AX25" s="518"/>
      <c r="AY25" s="518"/>
      <c r="AZ25" s="518"/>
      <c r="BA25" s="518"/>
      <c r="BB25" s="518"/>
      <c r="BC25" s="518"/>
      <c r="BD25" s="518"/>
      <c r="BE25" s="518"/>
      <c r="BF25" s="518"/>
      <c r="BG25" s="518"/>
      <c r="BH25" s="518"/>
      <c r="BI25" s="518"/>
      <c r="BJ25" s="518"/>
      <c r="BK25" s="518"/>
      <c r="BL25" s="518"/>
      <c r="BM25" s="518"/>
      <c r="BN25" s="677"/>
      <c r="BO25" s="677"/>
      <c r="BP25" s="677"/>
      <c r="BQ25" s="677"/>
      <c r="BR25" s="677"/>
      <c r="BS25" s="518"/>
      <c r="BT25" s="518"/>
      <c r="BU25" s="518"/>
      <c r="BV25" s="518"/>
      <c r="BW25" s="518"/>
    </row>
    <row r="26" spans="1:75" ht="25.5" customHeight="1" x14ac:dyDescent="0.25">
      <c r="A26" s="524"/>
      <c r="B26" s="524"/>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03">
        <f>IF(ISBLANK(S26),0,1)</f>
        <v>0</v>
      </c>
      <c r="AH26" s="699"/>
      <c r="AI26" s="699"/>
      <c r="AJ26" s="700"/>
      <c r="AK26" s="700"/>
      <c r="AL26" s="680"/>
      <c r="AM26" s="680"/>
      <c r="AN26" s="680"/>
      <c r="AO26" s="680"/>
      <c r="AP26" s="680"/>
      <c r="AQ26" s="675"/>
      <c r="AR26" s="680"/>
      <c r="AS26" s="680"/>
      <c r="AT26" s="680"/>
      <c r="AU26" s="674"/>
      <c r="AV26" s="674"/>
      <c r="AW26" s="518"/>
      <c r="AX26" s="518"/>
      <c r="AY26" s="518"/>
      <c r="AZ26" s="518"/>
      <c r="BA26" s="518"/>
      <c r="BB26" s="518"/>
      <c r="BC26" s="518"/>
      <c r="BD26" s="518"/>
      <c r="BE26" s="518"/>
      <c r="BF26" s="518"/>
      <c r="BG26" s="518"/>
      <c r="BH26" s="518"/>
      <c r="BI26" s="518"/>
      <c r="BJ26" s="518"/>
      <c r="BK26" s="518"/>
      <c r="BL26" s="518"/>
      <c r="BM26" s="518"/>
      <c r="BN26" s="677"/>
      <c r="BO26" s="677"/>
      <c r="BP26" s="677"/>
      <c r="BQ26" s="677"/>
      <c r="BR26" s="677"/>
      <c r="BS26" s="518"/>
      <c r="BT26" s="518"/>
      <c r="BU26" s="518"/>
      <c r="BV26" s="518"/>
      <c r="BW26" s="518"/>
    </row>
    <row r="27" spans="1:75" ht="7.5" customHeight="1" x14ac:dyDescent="0.25">
      <c r="A27" s="524"/>
      <c r="B27" s="524"/>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03"/>
      <c r="AH27" s="691"/>
      <c r="AI27" s="691"/>
      <c r="AJ27" s="701"/>
      <c r="AK27" s="701"/>
      <c r="AL27" s="518"/>
      <c r="AM27" s="518"/>
      <c r="AN27" s="518"/>
      <c r="AO27" s="518"/>
      <c r="AP27" s="518"/>
      <c r="AQ27" s="675"/>
      <c r="AR27" s="518"/>
      <c r="AS27" s="674"/>
      <c r="AT27" s="674"/>
      <c r="AU27" s="674"/>
      <c r="AV27" s="674"/>
      <c r="AW27" s="518"/>
      <c r="AX27" s="518"/>
      <c r="AY27" s="518"/>
      <c r="AZ27" s="518"/>
      <c r="BA27" s="518"/>
      <c r="BB27" s="518"/>
      <c r="BC27" s="518"/>
      <c r="BD27" s="518"/>
      <c r="BE27" s="518"/>
      <c r="BF27" s="518"/>
      <c r="BG27" s="518"/>
      <c r="BH27" s="518"/>
      <c r="BI27" s="518"/>
      <c r="BJ27" s="518"/>
      <c r="BK27" s="518"/>
      <c r="BL27" s="518"/>
      <c r="BM27" s="518"/>
      <c r="BN27" s="677"/>
      <c r="BO27" s="677"/>
      <c r="BP27" s="677"/>
      <c r="BQ27" s="677"/>
      <c r="BR27" s="677"/>
      <c r="BS27" s="518"/>
      <c r="BT27" s="518"/>
      <c r="BU27" s="518"/>
      <c r="BV27" s="518"/>
      <c r="BW27" s="518"/>
    </row>
    <row r="28" spans="1:75" ht="16.5" customHeight="1" x14ac:dyDescent="0.25">
      <c r="A28" s="524"/>
      <c r="B28" s="524"/>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03">
        <f>IF(ISBLANK(S28),0,1)</f>
        <v>0</v>
      </c>
      <c r="AH28" s="691"/>
      <c r="AI28" s="691"/>
      <c r="AJ28" s="684"/>
      <c r="AK28" s="684"/>
      <c r="AL28" s="518"/>
      <c r="AM28" s="518"/>
      <c r="AN28" s="518"/>
      <c r="AO28" s="518"/>
      <c r="AP28" s="519"/>
      <c r="AQ28" s="675"/>
      <c r="AR28" s="518"/>
      <c r="AS28" s="674"/>
      <c r="AT28" s="674"/>
      <c r="AU28" s="674"/>
      <c r="AV28" s="674"/>
      <c r="AW28" s="518"/>
      <c r="AX28" s="518"/>
      <c r="AY28" s="518"/>
      <c r="AZ28" s="518"/>
      <c r="BA28" s="518"/>
      <c r="BB28" s="518"/>
      <c r="BC28" s="518"/>
      <c r="BD28" s="518"/>
      <c r="BE28" s="518"/>
      <c r="BF28" s="518"/>
      <c r="BG28" s="518"/>
      <c r="BH28" s="518"/>
      <c r="BI28" s="518"/>
      <c r="BJ28" s="518"/>
      <c r="BK28" s="518"/>
      <c r="BL28" s="518"/>
      <c r="BM28" s="518"/>
      <c r="BN28" s="677"/>
      <c r="BO28" s="677"/>
      <c r="BP28" s="677"/>
      <c r="BQ28" s="677"/>
      <c r="BR28" s="677"/>
      <c r="BS28" s="518"/>
      <c r="BT28" s="518"/>
      <c r="BU28" s="518"/>
      <c r="BV28" s="518"/>
      <c r="BW28" s="518"/>
    </row>
    <row r="29" spans="1:75" ht="7.5" customHeight="1" x14ac:dyDescent="0.25">
      <c r="B29" s="10"/>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685"/>
      <c r="AH29" s="691"/>
      <c r="AI29" s="691"/>
      <c r="AJ29" s="684"/>
      <c r="AK29" s="684"/>
      <c r="AL29" s="518"/>
      <c r="AM29" s="518"/>
      <c r="AN29" s="518"/>
      <c r="AO29" s="518"/>
      <c r="AP29" s="518"/>
      <c r="AQ29" s="675"/>
      <c r="AR29" s="518"/>
      <c r="AS29" s="674"/>
      <c r="AT29" s="674"/>
      <c r="AU29" s="674"/>
      <c r="AV29" s="674"/>
      <c r="AW29" s="518"/>
      <c r="AX29" s="518"/>
      <c r="AY29" s="518"/>
      <c r="AZ29" s="518"/>
      <c r="BA29" s="518"/>
      <c r="BB29" s="518"/>
      <c r="BC29" s="518"/>
      <c r="BD29" s="518"/>
      <c r="BE29" s="518"/>
      <c r="BF29" s="518"/>
      <c r="BG29" s="518"/>
      <c r="BH29" s="518"/>
      <c r="BI29" s="518"/>
      <c r="BJ29" s="518"/>
      <c r="BK29" s="518"/>
      <c r="BL29" s="518"/>
      <c r="BM29" s="518"/>
      <c r="BN29" s="677"/>
      <c r="BO29" s="677"/>
      <c r="BP29" s="677"/>
      <c r="BQ29" s="677"/>
      <c r="BR29" s="677"/>
      <c r="BS29" s="518"/>
      <c r="BT29" s="518"/>
      <c r="BU29" s="518"/>
      <c r="BV29" s="518"/>
      <c r="BW29" s="518"/>
    </row>
    <row r="30" spans="1:75" ht="16.5" x14ac:dyDescent="0.25">
      <c r="B30" s="10"/>
      <c r="C30" s="7"/>
      <c r="D30" s="1796"/>
      <c r="E30" s="1796"/>
      <c r="F30" s="1796"/>
      <c r="G30" s="1796"/>
      <c r="H30" s="1796"/>
      <c r="I30" s="1796"/>
      <c r="J30" s="1796"/>
      <c r="K30" s="1796"/>
      <c r="L30" s="1796"/>
      <c r="M30" s="1796"/>
      <c r="N30" s="1796"/>
      <c r="O30" s="1796"/>
      <c r="P30" s="1796"/>
      <c r="Q30" s="1796"/>
      <c r="R30" s="1796"/>
      <c r="S30" s="1757"/>
      <c r="T30" s="1757"/>
      <c r="U30" s="1757"/>
      <c r="V30" s="1757"/>
      <c r="W30" s="1757"/>
      <c r="X30" s="1757"/>
      <c r="Y30" s="1757"/>
      <c r="Z30" s="1757"/>
      <c r="AA30" s="1757"/>
      <c r="AB30" s="1757"/>
      <c r="AC30" s="1757"/>
      <c r="AD30" s="1757"/>
      <c r="AE30" s="1757"/>
      <c r="AF30" s="553"/>
      <c r="AG30" s="703">
        <f>SUM(AG8:AG28)</f>
        <v>1</v>
      </c>
      <c r="AH30" s="702"/>
      <c r="AI30" s="691"/>
      <c r="AJ30" s="684"/>
      <c r="AK30" s="684"/>
      <c r="AL30" s="518"/>
      <c r="AM30" s="518"/>
      <c r="AN30" s="518"/>
      <c r="AO30" s="518"/>
      <c r="AP30" s="518"/>
      <c r="AQ30" s="675"/>
      <c r="AR30" s="518"/>
      <c r="AS30" s="674"/>
      <c r="AT30" s="674"/>
      <c r="AU30" s="674"/>
      <c r="AV30" s="674"/>
      <c r="AW30" s="518"/>
      <c r="AX30" s="518"/>
      <c r="AY30" s="518"/>
      <c r="AZ30" s="518"/>
      <c r="BA30" s="518"/>
      <c r="BB30" s="518"/>
      <c r="BC30" s="518"/>
      <c r="BD30" s="518"/>
      <c r="BE30" s="518"/>
      <c r="BF30" s="518"/>
      <c r="BG30" s="518"/>
      <c r="BH30" s="518"/>
      <c r="BI30" s="518"/>
      <c r="BJ30" s="518"/>
      <c r="BK30" s="518"/>
      <c r="BL30" s="518"/>
      <c r="BM30" s="518"/>
      <c r="BN30" s="677"/>
      <c r="BO30" s="677"/>
      <c r="BP30" s="677"/>
      <c r="BQ30" s="677"/>
      <c r="BR30" s="677"/>
      <c r="BS30" s="518"/>
      <c r="BT30" s="518"/>
      <c r="BU30" s="518"/>
      <c r="BV30" s="518"/>
      <c r="BW30" s="518"/>
    </row>
    <row r="31" spans="1:75" ht="7.5" customHeight="1" x14ac:dyDescent="0.25">
      <c r="B31" s="10"/>
      <c r="C31" s="7"/>
      <c r="D31" s="14"/>
      <c r="E31" s="14"/>
      <c r="F31" s="14"/>
      <c r="G31" s="14"/>
      <c r="H31" s="14"/>
      <c r="I31" s="14"/>
      <c r="J31" s="14"/>
      <c r="K31" s="14"/>
      <c r="L31" s="14"/>
      <c r="M31" s="14"/>
      <c r="N31" s="14"/>
      <c r="O31" s="14"/>
      <c r="P31" s="14"/>
      <c r="Q31" s="14"/>
      <c r="R31" s="14"/>
      <c r="S31" s="13"/>
      <c r="T31" s="13"/>
      <c r="U31" s="13"/>
      <c r="V31" s="13"/>
      <c r="W31" s="13"/>
      <c r="X31" s="13"/>
      <c r="Y31" s="13"/>
      <c r="Z31" s="13"/>
      <c r="AA31" s="13"/>
      <c r="AB31" s="13"/>
      <c r="AC31" s="13"/>
      <c r="AD31" s="13"/>
      <c r="AE31" s="13"/>
      <c r="AF31" s="16"/>
      <c r="AG31" s="684"/>
      <c r="AH31" s="684"/>
      <c r="AI31" s="684"/>
      <c r="AJ31" s="684"/>
      <c r="AK31" s="684"/>
      <c r="AL31" s="518"/>
      <c r="AM31" s="518"/>
      <c r="AN31" s="518"/>
      <c r="AO31" s="518"/>
      <c r="AP31" s="518"/>
      <c r="AQ31" s="675"/>
      <c r="AR31" s="518"/>
      <c r="AS31" s="674"/>
      <c r="AT31" s="674"/>
      <c r="AU31" s="674"/>
      <c r="AV31" s="674"/>
      <c r="AW31" s="518"/>
      <c r="AX31" s="518"/>
      <c r="AY31" s="518"/>
      <c r="AZ31" s="518"/>
      <c r="BA31" s="518"/>
      <c r="BB31" s="518"/>
      <c r="BC31" s="518"/>
      <c r="BD31" s="518"/>
      <c r="BE31" s="518"/>
      <c r="BF31" s="518"/>
      <c r="BG31" s="518"/>
      <c r="BH31" s="518"/>
      <c r="BI31" s="518"/>
      <c r="BJ31" s="518"/>
      <c r="BK31" s="518"/>
      <c r="BL31" s="518"/>
      <c r="BM31" s="518"/>
      <c r="BN31" s="677"/>
      <c r="BO31" s="677"/>
      <c r="BP31" s="677"/>
      <c r="BQ31" s="677"/>
      <c r="BR31" s="677"/>
      <c r="BS31" s="518"/>
      <c r="BT31" s="518"/>
      <c r="BU31" s="518"/>
      <c r="BV31" s="518"/>
      <c r="BW31" s="518"/>
    </row>
    <row r="32" spans="1:75" ht="16.5" x14ac:dyDescent="0.25">
      <c r="B32" s="10"/>
      <c r="C32" s="7" t="s">
        <v>412</v>
      </c>
      <c r="D32" s="944" t="s">
        <v>476</v>
      </c>
      <c r="E32" s="945"/>
      <c r="F32" s="945"/>
      <c r="G32" s="945"/>
      <c r="H32" s="945"/>
      <c r="I32" s="945"/>
      <c r="J32" s="945"/>
      <c r="K32" s="945"/>
      <c r="L32" s="945"/>
      <c r="M32" s="945"/>
      <c r="N32" s="945"/>
      <c r="O32" s="945"/>
      <c r="P32" s="945"/>
      <c r="Q32" s="945"/>
      <c r="R32" s="946"/>
      <c r="S32" s="1758"/>
      <c r="T32" s="1759"/>
      <c r="U32" s="1759"/>
      <c r="V32" s="1759"/>
      <c r="W32" s="1759"/>
      <c r="X32" s="1759"/>
      <c r="Y32" s="1759"/>
      <c r="Z32" s="1759"/>
      <c r="AA32" s="1759"/>
      <c r="AB32" s="1759"/>
      <c r="AC32" s="1759"/>
      <c r="AD32" s="1759"/>
      <c r="AE32" s="1760"/>
      <c r="AF32" s="1809" t="s">
        <v>195</v>
      </c>
      <c r="AG32" s="1810"/>
      <c r="AH32" s="1810"/>
      <c r="AI32" s="1810"/>
      <c r="AJ32" s="1810"/>
      <c r="AK32" s="1811"/>
      <c r="AL32" s="705">
        <f>IF(ISBLANK(S32),0,1)</f>
        <v>0</v>
      </c>
      <c r="AM32" s="519"/>
      <c r="AN32" s="519"/>
      <c r="AO32" s="519"/>
      <c r="AP32" s="518"/>
      <c r="AQ32" s="675"/>
      <c r="AR32" s="518"/>
      <c r="AS32" s="674"/>
      <c r="AT32" s="674"/>
      <c r="AU32" s="674"/>
      <c r="AV32" s="674"/>
      <c r="AW32" s="518"/>
      <c r="AX32" s="518"/>
      <c r="AY32" s="518"/>
      <c r="AZ32" s="518"/>
      <c r="BA32" s="518"/>
      <c r="BB32" s="518"/>
      <c r="BC32" s="518"/>
      <c r="BD32" s="518"/>
      <c r="BE32" s="518"/>
      <c r="BF32" s="518"/>
      <c r="BG32" s="518"/>
      <c r="BH32" s="518"/>
      <c r="BI32" s="518"/>
      <c r="BJ32" s="518"/>
      <c r="BK32" s="518"/>
      <c r="BL32" s="518"/>
      <c r="BM32" s="518"/>
      <c r="BN32" s="677"/>
      <c r="BO32" s="677"/>
      <c r="BP32" s="677"/>
      <c r="BQ32" s="677"/>
      <c r="BR32" s="677"/>
      <c r="BS32" s="518"/>
      <c r="BT32" s="518"/>
      <c r="BU32" s="518"/>
      <c r="BV32" s="518"/>
      <c r="BW32" s="518"/>
    </row>
    <row r="33" spans="2:104" ht="7.5" customHeight="1" x14ac:dyDescent="0.25">
      <c r="B33" s="10"/>
      <c r="C33" s="7"/>
      <c r="D33" s="14"/>
      <c r="E33" s="14"/>
      <c r="F33" s="14"/>
      <c r="G33" s="14"/>
      <c r="H33" s="14"/>
      <c r="I33" s="14"/>
      <c r="J33" s="14"/>
      <c r="K33" s="14"/>
      <c r="L33" s="14"/>
      <c r="M33" s="14"/>
      <c r="N33" s="14"/>
      <c r="O33" s="14"/>
      <c r="P33" s="14"/>
      <c r="Q33" s="14"/>
      <c r="R33" s="14"/>
      <c r="S33" s="13"/>
      <c r="T33" s="13"/>
      <c r="U33" s="13"/>
      <c r="V33" s="13"/>
      <c r="W33" s="13"/>
      <c r="X33" s="13"/>
      <c r="Y33" s="13"/>
      <c r="Z33" s="13"/>
      <c r="AA33" s="13"/>
      <c r="AB33" s="13"/>
      <c r="AC33" s="13"/>
      <c r="AD33" s="13"/>
      <c r="AE33" s="13"/>
      <c r="AK33" s="16"/>
      <c r="AL33" s="487"/>
      <c r="AM33" s="519"/>
      <c r="AN33" s="519"/>
      <c r="AO33" s="519"/>
      <c r="AP33" s="518"/>
      <c r="AQ33" s="675"/>
      <c r="AR33" s="518"/>
      <c r="AS33" s="674"/>
      <c r="AT33" s="674"/>
      <c r="AU33" s="674"/>
      <c r="AV33" s="674"/>
      <c r="AW33" s="518"/>
      <c r="AX33" s="518"/>
      <c r="AY33" s="518"/>
      <c r="AZ33" s="518"/>
      <c r="BA33" s="518"/>
      <c r="BB33" s="518"/>
      <c r="BC33" s="518"/>
      <c r="BD33" s="518"/>
      <c r="BE33" s="518"/>
      <c r="BF33" s="518"/>
      <c r="BG33" s="518"/>
      <c r="BH33" s="518"/>
      <c r="BI33" s="518"/>
      <c r="BJ33" s="518"/>
      <c r="BK33" s="518"/>
      <c r="BL33" s="518"/>
      <c r="BM33" s="518"/>
      <c r="BN33" s="677"/>
      <c r="BO33" s="677"/>
      <c r="BP33" s="677"/>
      <c r="BQ33" s="677"/>
      <c r="BR33" s="677"/>
      <c r="BS33" s="518"/>
      <c r="BT33" s="518"/>
      <c r="BU33" s="518"/>
      <c r="BV33" s="518"/>
      <c r="BW33" s="518"/>
    </row>
    <row r="34" spans="2:104" ht="16.5" x14ac:dyDescent="0.25">
      <c r="C34" s="7"/>
      <c r="D34" s="1796"/>
      <c r="E34" s="1796"/>
      <c r="F34" s="1796"/>
      <c r="G34" s="1796"/>
      <c r="H34" s="1796"/>
      <c r="I34" s="1796"/>
      <c r="J34" s="1796"/>
      <c r="K34" s="1796"/>
      <c r="L34" s="1796"/>
      <c r="M34" s="1796"/>
      <c r="N34" s="1796"/>
      <c r="O34" s="1796"/>
      <c r="P34" s="1796"/>
      <c r="Q34" s="1796"/>
      <c r="R34" s="1796"/>
      <c r="S34" s="1757"/>
      <c r="T34" s="1757"/>
      <c r="U34" s="1757"/>
      <c r="V34" s="1757"/>
      <c r="W34" s="1757"/>
      <c r="X34" s="1757"/>
      <c r="Y34" s="1757"/>
      <c r="Z34" s="1757"/>
      <c r="AA34" s="1757"/>
      <c r="AB34" s="1757"/>
      <c r="AC34" s="1757"/>
      <c r="AD34" s="1757"/>
      <c r="AE34" s="1757"/>
      <c r="AF34" s="1812"/>
      <c r="AG34" s="1812"/>
      <c r="AH34" s="1812"/>
      <c r="AI34" s="1812"/>
      <c r="AJ34" s="1812"/>
      <c r="AK34" s="1812"/>
      <c r="AL34" s="578"/>
      <c r="AM34" s="519"/>
      <c r="AN34" s="519"/>
      <c r="AO34" s="519"/>
      <c r="AP34" s="518"/>
      <c r="AQ34" s="675"/>
      <c r="AR34" s="518"/>
      <c r="AS34" s="674"/>
      <c r="AT34" s="674"/>
      <c r="AU34" s="674"/>
      <c r="AV34" s="674"/>
      <c r="AW34" s="518"/>
      <c r="AX34" s="518"/>
      <c r="AY34" s="518"/>
      <c r="AZ34" s="518"/>
      <c r="BA34" s="518"/>
      <c r="BB34" s="518"/>
      <c r="BC34" s="518"/>
      <c r="BD34" s="518"/>
      <c r="BE34" s="518"/>
      <c r="BF34" s="518"/>
      <c r="BG34" s="518"/>
      <c r="BH34" s="518"/>
      <c r="BI34" s="518"/>
      <c r="BJ34" s="518"/>
      <c r="BK34" s="518"/>
      <c r="BL34" s="518"/>
      <c r="BM34" s="518"/>
      <c r="BN34" s="677"/>
      <c r="BO34" s="677"/>
      <c r="BP34" s="677"/>
      <c r="BQ34" s="677"/>
      <c r="BR34" s="677"/>
      <c r="BS34" s="518"/>
      <c r="BT34" s="518"/>
      <c r="BU34" s="518"/>
      <c r="BV34" s="518"/>
      <c r="BW34" s="518"/>
    </row>
    <row r="35" spans="2:104" ht="7.5" customHeight="1" x14ac:dyDescent="0.25">
      <c r="C35" s="14"/>
      <c r="D35" s="14"/>
      <c r="E35" s="14"/>
      <c r="F35" s="14"/>
      <c r="G35" s="14"/>
      <c r="H35" s="14"/>
      <c r="I35" s="14"/>
      <c r="J35" s="14"/>
      <c r="K35" s="14"/>
      <c r="L35" s="14"/>
      <c r="M35" s="14"/>
      <c r="N35" s="14"/>
      <c r="O35" s="14"/>
      <c r="P35" s="14"/>
      <c r="Q35" s="14"/>
      <c r="R35" s="14"/>
      <c r="S35" s="13"/>
      <c r="T35" s="13"/>
      <c r="U35" s="13"/>
      <c r="V35" s="13"/>
      <c r="W35" s="13"/>
      <c r="X35" s="13"/>
      <c r="Y35" s="13"/>
      <c r="Z35" s="13"/>
      <c r="AA35" s="13"/>
      <c r="AB35" s="13"/>
      <c r="AC35" s="13"/>
      <c r="AD35" s="13"/>
      <c r="AE35" s="13"/>
      <c r="AF35" s="11"/>
      <c r="AG35" s="581"/>
      <c r="AH35" s="11"/>
      <c r="AK35" s="16"/>
      <c r="AL35" s="578"/>
      <c r="AM35" s="519"/>
      <c r="AN35" s="519"/>
      <c r="AO35" s="519"/>
      <c r="AP35" s="518"/>
      <c r="AQ35" s="675"/>
      <c r="AR35" s="518"/>
      <c r="AS35" s="674"/>
      <c r="AT35" s="674"/>
      <c r="AU35" s="674"/>
      <c r="AV35" s="674"/>
      <c r="AW35" s="518"/>
      <c r="AX35" s="518"/>
      <c r="AY35" s="518"/>
      <c r="AZ35" s="518"/>
      <c r="BA35" s="518"/>
      <c r="BB35" s="518"/>
      <c r="BC35" s="518"/>
      <c r="BD35" s="518"/>
      <c r="BE35" s="518"/>
      <c r="BF35" s="518"/>
      <c r="BG35" s="518"/>
      <c r="BH35" s="518"/>
      <c r="BI35" s="518"/>
      <c r="BJ35" s="518"/>
      <c r="BK35" s="518"/>
      <c r="BL35" s="518"/>
      <c r="BM35" s="518"/>
      <c r="BN35" s="518"/>
      <c r="BO35" s="518"/>
      <c r="BP35" s="518"/>
      <c r="BQ35" s="518"/>
      <c r="BR35" s="518"/>
      <c r="BS35" s="518"/>
      <c r="BT35" s="518"/>
      <c r="BU35" s="518"/>
      <c r="BV35" s="518"/>
      <c r="BW35" s="518"/>
    </row>
    <row r="36" spans="2:104" ht="16.5" x14ac:dyDescent="0.25">
      <c r="C36" s="7" t="s">
        <v>413</v>
      </c>
      <c r="D36" s="944" t="s">
        <v>379</v>
      </c>
      <c r="E36" s="945"/>
      <c r="F36" s="945"/>
      <c r="G36" s="945"/>
      <c r="H36" s="945"/>
      <c r="I36" s="945"/>
      <c r="J36" s="945"/>
      <c r="K36" s="945"/>
      <c r="L36" s="945"/>
      <c r="M36" s="945"/>
      <c r="N36" s="945"/>
      <c r="O36" s="945"/>
      <c r="P36" s="945"/>
      <c r="Q36" s="945"/>
      <c r="R36" s="946"/>
      <c r="S36" s="1797"/>
      <c r="T36" s="1798"/>
      <c r="U36" s="1798"/>
      <c r="V36" s="1798"/>
      <c r="W36" s="1798"/>
      <c r="X36" s="1798"/>
      <c r="Y36" s="1798"/>
      <c r="Z36" s="1798"/>
      <c r="AA36" s="1798"/>
      <c r="AB36" s="1798"/>
      <c r="AC36" s="1798"/>
      <c r="AD36" s="1798"/>
      <c r="AE36" s="1799"/>
      <c r="AF36" s="1809" t="s">
        <v>195</v>
      </c>
      <c r="AG36" s="1810"/>
      <c r="AH36" s="1810"/>
      <c r="AI36" s="1810"/>
      <c r="AJ36" s="1810"/>
      <c r="AK36" s="1811"/>
      <c r="AL36" s="578">
        <f>IF(ISBLANK(S36),0,1)</f>
        <v>0</v>
      </c>
      <c r="AM36" s="519"/>
      <c r="AN36" s="519"/>
      <c r="AO36" s="519"/>
      <c r="AP36" s="518"/>
      <c r="AQ36" s="675"/>
      <c r="AR36" s="518"/>
      <c r="AS36" s="674"/>
      <c r="AT36" s="674"/>
      <c r="AU36" s="681"/>
      <c r="AV36" s="681"/>
      <c r="AW36" s="682"/>
      <c r="AX36" s="682"/>
      <c r="AY36" s="682"/>
      <c r="AZ36" s="682"/>
      <c r="BA36" s="682"/>
      <c r="BB36" s="682"/>
      <c r="BC36" s="682"/>
      <c r="BD36" s="682"/>
      <c r="BE36" s="682"/>
      <c r="BF36" s="518"/>
      <c r="BG36" s="518"/>
      <c r="BH36" s="518"/>
      <c r="BI36" s="518"/>
      <c r="BJ36" s="518"/>
      <c r="BK36" s="518"/>
      <c r="BL36" s="518"/>
      <c r="BM36" s="518"/>
      <c r="BN36" s="518"/>
      <c r="BO36" s="518"/>
      <c r="BP36" s="518"/>
      <c r="BQ36" s="518"/>
      <c r="BR36" s="518"/>
      <c r="BS36" s="518"/>
      <c r="BT36" s="518"/>
      <c r="BU36" s="518"/>
      <c r="BV36" s="518"/>
      <c r="BW36" s="518"/>
    </row>
    <row r="37" spans="2:104" ht="7.5" customHeight="1" x14ac:dyDescent="0.25">
      <c r="C37" s="7"/>
      <c r="D37" s="14"/>
      <c r="E37" s="14"/>
      <c r="F37" s="14"/>
      <c r="G37" s="14"/>
      <c r="H37" s="14"/>
      <c r="I37" s="14"/>
      <c r="J37" s="14"/>
      <c r="K37" s="14"/>
      <c r="L37" s="14"/>
      <c r="M37" s="14"/>
      <c r="N37" s="14"/>
      <c r="O37" s="14"/>
      <c r="P37" s="14"/>
      <c r="Q37" s="14"/>
      <c r="R37" s="14"/>
      <c r="S37" s="13"/>
      <c r="T37" s="13"/>
      <c r="U37" s="13"/>
      <c r="V37" s="13"/>
      <c r="W37" s="13"/>
      <c r="X37" s="13"/>
      <c r="Y37" s="13"/>
      <c r="Z37" s="13"/>
      <c r="AA37" s="13"/>
      <c r="AB37" s="13"/>
      <c r="AC37" s="13"/>
      <c r="AD37" s="13"/>
      <c r="AE37" s="13"/>
      <c r="AK37" s="16"/>
      <c r="AL37" s="578"/>
      <c r="AM37" s="519"/>
      <c r="AN37" s="519"/>
      <c r="AO37" s="519"/>
      <c r="AP37" s="518"/>
      <c r="AQ37" s="675"/>
      <c r="AR37" s="518"/>
      <c r="AS37" s="674"/>
      <c r="AT37" s="674"/>
      <c r="AU37" s="681"/>
      <c r="AV37" s="681"/>
      <c r="AW37" s="682"/>
      <c r="AX37" s="682"/>
      <c r="AY37" s="682"/>
      <c r="AZ37" s="682"/>
      <c r="BA37" s="682"/>
      <c r="BB37" s="682"/>
      <c r="BC37" s="682"/>
      <c r="BD37" s="682"/>
      <c r="BE37" s="682"/>
      <c r="BF37" s="518"/>
      <c r="BG37" s="518"/>
      <c r="BH37" s="518"/>
      <c r="BI37" s="518"/>
      <c r="BJ37" s="518"/>
      <c r="BK37" s="518"/>
      <c r="BL37" s="518"/>
      <c r="BM37" s="518"/>
      <c r="BN37" s="518"/>
      <c r="BO37" s="518"/>
      <c r="BP37" s="518"/>
      <c r="BQ37" s="518"/>
      <c r="BR37" s="518"/>
      <c r="BS37" s="518"/>
      <c r="BT37" s="518"/>
      <c r="BU37" s="518"/>
      <c r="BV37" s="518"/>
      <c r="BW37" s="518"/>
    </row>
    <row r="38" spans="2:104" ht="16.5" x14ac:dyDescent="0.25">
      <c r="C38" s="7" t="s">
        <v>414</v>
      </c>
      <c r="D38" s="944" t="s">
        <v>376</v>
      </c>
      <c r="E38" s="945"/>
      <c r="F38" s="945"/>
      <c r="G38" s="945"/>
      <c r="H38" s="945"/>
      <c r="I38" s="945"/>
      <c r="J38" s="945"/>
      <c r="K38" s="945"/>
      <c r="L38" s="945"/>
      <c r="M38" s="945"/>
      <c r="N38" s="945"/>
      <c r="O38" s="945"/>
      <c r="P38" s="945"/>
      <c r="Q38" s="945"/>
      <c r="R38" s="946"/>
      <c r="S38" s="1914"/>
      <c r="T38" s="1915"/>
      <c r="U38" s="1915"/>
      <c r="V38" s="1915"/>
      <c r="W38" s="1915"/>
      <c r="X38" s="1915"/>
      <c r="Y38" s="1915"/>
      <c r="Z38" s="1915"/>
      <c r="AA38" s="1915"/>
      <c r="AB38" s="1915"/>
      <c r="AC38" s="1915"/>
      <c r="AD38" s="1915"/>
      <c r="AE38" s="1916"/>
      <c r="AF38" s="1809" t="s">
        <v>195</v>
      </c>
      <c r="AG38" s="1810"/>
      <c r="AH38" s="1810"/>
      <c r="AI38" s="1810"/>
      <c r="AJ38" s="1810"/>
      <c r="AK38" s="1811"/>
      <c r="AL38" s="578">
        <f>IF(ISBLANK(S38),0,1)</f>
        <v>0</v>
      </c>
      <c r="AM38" s="519"/>
      <c r="AN38" s="519"/>
      <c r="AO38" s="519"/>
      <c r="AP38" s="518"/>
      <c r="AQ38" s="675"/>
      <c r="AR38" s="518"/>
      <c r="AS38" s="674"/>
      <c r="AT38" s="674"/>
      <c r="AU38" s="681"/>
      <c r="AV38" s="681"/>
      <c r="AW38" s="682"/>
      <c r="AX38" s="682"/>
      <c r="AY38" s="682"/>
      <c r="AZ38" s="682"/>
      <c r="BA38" s="682"/>
      <c r="BB38" s="682"/>
      <c r="BC38" s="682"/>
      <c r="BD38" s="682"/>
      <c r="BE38" s="682"/>
      <c r="BF38" s="518"/>
      <c r="BG38" s="518"/>
      <c r="BH38" s="518"/>
      <c r="BI38" s="518"/>
      <c r="BJ38" s="518"/>
      <c r="BK38" s="518"/>
      <c r="BL38" s="518"/>
      <c r="BM38" s="518"/>
      <c r="BN38" s="518"/>
      <c r="BO38" s="518"/>
      <c r="BP38" s="518"/>
      <c r="BQ38" s="518"/>
      <c r="BR38" s="518"/>
      <c r="BS38" s="518"/>
      <c r="BT38" s="518"/>
      <c r="BU38" s="518"/>
      <c r="BV38" s="518"/>
      <c r="BW38" s="518"/>
    </row>
    <row r="39" spans="2:104" ht="7.5" customHeight="1" x14ac:dyDescent="0.25">
      <c r="C39" s="7"/>
      <c r="D39" s="14"/>
      <c r="E39" s="14"/>
      <c r="F39" s="14"/>
      <c r="G39" s="14"/>
      <c r="H39" s="14"/>
      <c r="I39" s="14"/>
      <c r="J39" s="14"/>
      <c r="K39" s="14"/>
      <c r="L39" s="14"/>
      <c r="M39" s="14"/>
      <c r="N39" s="14"/>
      <c r="O39" s="14"/>
      <c r="P39" s="14"/>
      <c r="Q39" s="14"/>
      <c r="R39" s="14"/>
      <c r="S39" s="13"/>
      <c r="T39" s="13"/>
      <c r="U39" s="13"/>
      <c r="V39" s="13"/>
      <c r="W39" s="13"/>
      <c r="X39" s="13"/>
      <c r="Y39" s="13"/>
      <c r="Z39" s="13"/>
      <c r="AA39" s="13"/>
      <c r="AB39" s="13"/>
      <c r="AC39" s="13"/>
      <c r="AD39" s="13"/>
      <c r="AE39" s="13"/>
      <c r="AG39" s="556"/>
      <c r="AH39" s="17"/>
      <c r="AI39" s="17"/>
      <c r="AJ39" s="17"/>
      <c r="AK39" s="554"/>
      <c r="AL39" s="578"/>
      <c r="AM39" s="519"/>
      <c r="AN39" s="519"/>
      <c r="AO39" s="519"/>
      <c r="AP39" s="518"/>
      <c r="AQ39" s="675"/>
      <c r="AR39" s="518"/>
      <c r="AS39" s="674"/>
      <c r="AT39" s="674"/>
      <c r="AU39" s="681"/>
      <c r="AV39" s="681"/>
      <c r="AW39" s="682"/>
      <c r="AX39" s="682"/>
      <c r="AY39" s="682"/>
      <c r="AZ39" s="682"/>
      <c r="BA39" s="682"/>
      <c r="BB39" s="682"/>
      <c r="BC39" s="682"/>
      <c r="BD39" s="682"/>
      <c r="BE39" s="682"/>
      <c r="BF39" s="518"/>
      <c r="BG39" s="518"/>
      <c r="BH39" s="518"/>
      <c r="BI39" s="518"/>
      <c r="BJ39" s="518"/>
      <c r="BK39" s="518"/>
      <c r="BL39" s="518"/>
      <c r="BM39" s="518"/>
      <c r="BN39" s="518"/>
      <c r="BO39" s="518"/>
      <c r="BP39" s="518"/>
      <c r="BQ39" s="518"/>
      <c r="BR39" s="518"/>
      <c r="BS39" s="518"/>
      <c r="BT39" s="518"/>
      <c r="BU39" s="518"/>
      <c r="BV39" s="518"/>
      <c r="BW39" s="518"/>
    </row>
    <row r="40" spans="2:104" ht="16.5" x14ac:dyDescent="0.25">
      <c r="C40" s="7" t="s">
        <v>415</v>
      </c>
      <c r="D40" s="944" t="s">
        <v>377</v>
      </c>
      <c r="E40" s="945"/>
      <c r="F40" s="945"/>
      <c r="G40" s="945"/>
      <c r="H40" s="945"/>
      <c r="I40" s="945"/>
      <c r="J40" s="945"/>
      <c r="K40" s="945"/>
      <c r="L40" s="945"/>
      <c r="M40" s="945"/>
      <c r="N40" s="945"/>
      <c r="O40" s="945"/>
      <c r="P40" s="945"/>
      <c r="Q40" s="945"/>
      <c r="R40" s="946"/>
      <c r="S40" s="1914"/>
      <c r="T40" s="1915"/>
      <c r="U40" s="1915"/>
      <c r="V40" s="1915"/>
      <c r="W40" s="1915"/>
      <c r="X40" s="1915"/>
      <c r="Y40" s="1915"/>
      <c r="Z40" s="1915"/>
      <c r="AA40" s="1915"/>
      <c r="AB40" s="1915"/>
      <c r="AC40" s="1915"/>
      <c r="AD40" s="1915"/>
      <c r="AE40" s="1916"/>
      <c r="AF40" s="1809" t="s">
        <v>195</v>
      </c>
      <c r="AG40" s="1810"/>
      <c r="AH40" s="1810"/>
      <c r="AI40" s="1810"/>
      <c r="AJ40" s="1810"/>
      <c r="AK40" s="1811"/>
      <c r="AL40" s="578">
        <f>IF(ISBLANK(S40),0,1)</f>
        <v>0</v>
      </c>
      <c r="AM40" s="519"/>
      <c r="AN40" s="519"/>
      <c r="AO40" s="519"/>
      <c r="AP40" s="518"/>
      <c r="AQ40" s="518"/>
      <c r="AR40" s="518"/>
      <c r="AS40" s="674"/>
      <c r="AT40" s="674"/>
      <c r="AU40" s="681"/>
      <c r="AV40" s="681"/>
      <c r="AW40" s="682"/>
      <c r="AX40" s="682"/>
      <c r="AY40" s="682"/>
      <c r="AZ40" s="682"/>
      <c r="BA40" s="682"/>
      <c r="BB40" s="682"/>
      <c r="BC40" s="682"/>
      <c r="BD40" s="682"/>
      <c r="BE40" s="682"/>
      <c r="BF40" s="518"/>
      <c r="BG40" s="518"/>
      <c r="BH40" s="518"/>
      <c r="BI40" s="518"/>
      <c r="BJ40" s="518"/>
      <c r="BK40" s="518"/>
      <c r="BL40" s="518"/>
      <c r="BM40" s="518"/>
      <c r="BN40" s="518"/>
      <c r="BO40" s="518"/>
      <c r="BP40" s="518"/>
      <c r="BQ40" s="518"/>
      <c r="BR40" s="518"/>
      <c r="BS40" s="518"/>
      <c r="BT40" s="518"/>
      <c r="BU40" s="518"/>
      <c r="BV40" s="518"/>
      <c r="BW40" s="518"/>
    </row>
    <row r="41" spans="2:104" x14ac:dyDescent="0.2">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8"/>
      <c r="AQ41" s="518"/>
      <c r="AR41" s="518"/>
      <c r="AS41" s="674"/>
      <c r="AT41" s="674"/>
      <c r="AU41" s="681"/>
      <c r="AV41" s="681"/>
      <c r="AW41" s="682"/>
      <c r="AX41" s="682"/>
      <c r="AY41" s="682"/>
      <c r="AZ41" s="682"/>
      <c r="BA41" s="682"/>
      <c r="BB41" s="682"/>
      <c r="BC41" s="682"/>
      <c r="BD41" s="682"/>
      <c r="BE41" s="682"/>
      <c r="BF41" s="518"/>
      <c r="BG41" s="518"/>
      <c r="BH41" s="518"/>
      <c r="BI41" s="518"/>
      <c r="BJ41" s="518"/>
      <c r="BK41" s="518"/>
      <c r="BL41" s="518"/>
      <c r="BM41" s="518"/>
      <c r="BN41" s="518"/>
      <c r="BO41" s="518"/>
      <c r="BP41" s="518"/>
      <c r="BQ41" s="518"/>
      <c r="BR41" s="518"/>
      <c r="BS41" s="518"/>
      <c r="BT41" s="518"/>
      <c r="BU41" s="518"/>
      <c r="BV41" s="518"/>
      <c r="BW41" s="518"/>
    </row>
    <row r="42" spans="2:104" x14ac:dyDescent="0.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519"/>
      <c r="AO42" s="519"/>
      <c r="AP42" s="518"/>
      <c r="AQ42" s="518"/>
      <c r="AR42" s="518"/>
      <c r="AS42" s="674"/>
      <c r="AT42" s="674"/>
      <c r="AU42" s="681"/>
      <c r="AV42" s="681"/>
      <c r="AW42" s="682"/>
      <c r="AX42" s="682"/>
      <c r="AY42" s="682"/>
      <c r="AZ42" s="682"/>
      <c r="BA42" s="682"/>
      <c r="BB42" s="682"/>
      <c r="BC42" s="682"/>
      <c r="BD42" s="682"/>
      <c r="BE42" s="682"/>
      <c r="BF42" s="518"/>
      <c r="BG42" s="518"/>
      <c r="BH42" s="518"/>
      <c r="BI42" s="518"/>
      <c r="BJ42" s="518"/>
      <c r="BK42" s="518"/>
      <c r="BL42" s="518"/>
      <c r="BM42" s="518"/>
      <c r="BN42" s="518"/>
      <c r="BO42" s="518"/>
      <c r="BP42" s="518"/>
      <c r="BQ42" s="518"/>
      <c r="BR42" s="518"/>
      <c r="BS42" s="518"/>
      <c r="BT42" s="518"/>
      <c r="BU42" s="518"/>
      <c r="BV42" s="518"/>
      <c r="BW42" s="518"/>
    </row>
    <row r="43" spans="2:104" ht="15.75" customHeight="1" x14ac:dyDescent="0.25">
      <c r="C43" s="14"/>
      <c r="D43" s="14"/>
      <c r="E43" s="14"/>
      <c r="F43" s="14"/>
      <c r="G43" s="14"/>
      <c r="H43" s="14"/>
      <c r="I43" s="14"/>
      <c r="J43" s="14"/>
      <c r="K43" s="14"/>
      <c r="L43" s="14"/>
      <c r="M43" s="14"/>
      <c r="N43" s="14"/>
      <c r="O43" s="14"/>
      <c r="P43" s="14"/>
      <c r="Q43" s="14"/>
      <c r="R43" s="14"/>
      <c r="S43" s="13"/>
      <c r="T43" s="13"/>
      <c r="U43" s="13"/>
      <c r="V43" s="13"/>
      <c r="W43" s="13"/>
      <c r="X43" s="13"/>
      <c r="Y43" s="13"/>
      <c r="Z43" s="13"/>
      <c r="AA43" s="13"/>
      <c r="AB43" s="13"/>
      <c r="AC43" s="13"/>
      <c r="AD43" s="13"/>
      <c r="AE43" s="13"/>
      <c r="AF43" s="13"/>
      <c r="AG43" s="13"/>
      <c r="AH43" s="13"/>
      <c r="AI43" s="13"/>
      <c r="AJ43" s="13"/>
      <c r="AK43" s="13"/>
      <c r="AL43" s="13"/>
      <c r="AM43" s="13"/>
      <c r="AN43" s="13"/>
      <c r="AO43" s="13"/>
      <c r="AP43" s="683"/>
      <c r="AQ43" s="683"/>
      <c r="AR43" s="518"/>
      <c r="AS43" s="674"/>
      <c r="AT43" s="674"/>
      <c r="AU43" s="674"/>
      <c r="AV43" s="674"/>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row>
    <row r="44" spans="2:104" ht="16.5" x14ac:dyDescent="0.25">
      <c r="B44" s="10"/>
      <c r="C44" s="7"/>
      <c r="D44" s="489" t="s">
        <v>185</v>
      </c>
      <c r="E44" s="19"/>
      <c r="F44" s="19"/>
      <c r="G44" s="19"/>
      <c r="H44" s="19"/>
      <c r="I44" s="19"/>
      <c r="J44" s="19"/>
      <c r="K44" s="19"/>
      <c r="L44" s="19"/>
      <c r="M44" s="19"/>
      <c r="N44" s="19"/>
      <c r="O44" s="19"/>
      <c r="P44" s="19"/>
      <c r="Q44" s="19"/>
      <c r="R44" s="20"/>
      <c r="S44" s="1771" t="s">
        <v>383</v>
      </c>
      <c r="T44" s="1771"/>
      <c r="U44" s="1771"/>
      <c r="V44" s="1771"/>
      <c r="W44" s="1771"/>
      <c r="X44" s="1771"/>
      <c r="Y44" s="1771"/>
      <c r="Z44" s="1771"/>
      <c r="AA44" s="1771"/>
      <c r="AB44" s="1771"/>
      <c r="AC44" s="1771"/>
      <c r="AD44" s="1771"/>
      <c r="AE44" s="1771"/>
      <c r="AF44" s="1771"/>
      <c r="AG44" s="1771"/>
      <c r="AH44" s="1771"/>
      <c r="AI44" s="1771"/>
      <c r="AJ44" s="1771"/>
      <c r="AK44" s="1772"/>
      <c r="AL44" s="519"/>
      <c r="AM44" s="519"/>
      <c r="AN44" s="519"/>
      <c r="AO44" s="519"/>
      <c r="AP44" s="487">
        <f>AT60+AL32+AL34+AL36+AL38+AL40</f>
        <v>0</v>
      </c>
      <c r="AQ44" s="519"/>
      <c r="AR44" s="519"/>
      <c r="AS44" s="676"/>
      <c r="AT44" s="676"/>
      <c r="AU44" s="681"/>
      <c r="AV44" s="681"/>
      <c r="AW44" s="682"/>
      <c r="AX44" s="682"/>
      <c r="AY44" s="682"/>
      <c r="AZ44" s="682"/>
      <c r="BA44" s="682"/>
      <c r="BB44" s="892"/>
      <c r="BC44" s="892"/>
      <c r="BD44" s="892"/>
      <c r="BE44" s="892"/>
      <c r="BF44" s="892"/>
      <c r="BG44" s="892"/>
      <c r="BH44" s="519"/>
      <c r="BI44" s="519"/>
      <c r="BJ44" s="519"/>
      <c r="BK44" s="519"/>
      <c r="BL44" s="519"/>
      <c r="BM44" s="519"/>
      <c r="BN44" s="519"/>
      <c r="BO44" s="519"/>
      <c r="BP44" s="519"/>
      <c r="BQ44" s="519"/>
      <c r="BR44" s="519"/>
      <c r="BS44" s="519"/>
      <c r="BT44" s="519"/>
      <c r="BU44" s="519"/>
      <c r="BV44" s="519"/>
      <c r="BW44" s="519"/>
      <c r="BX44" s="10"/>
      <c r="BY44" s="10"/>
      <c r="BZ44" s="10"/>
      <c r="CA44" s="10"/>
      <c r="CB44" s="10"/>
      <c r="CC44" s="10"/>
      <c r="CD44" s="10"/>
      <c r="CE44" s="10"/>
      <c r="CF44" s="10"/>
      <c r="CG44" s="10"/>
      <c r="CQ44" s="10"/>
      <c r="CR44" s="10"/>
      <c r="CS44" s="10"/>
      <c r="CT44" s="10"/>
      <c r="CU44" s="10"/>
      <c r="CV44" s="10"/>
      <c r="CW44" s="10"/>
      <c r="CX44" s="10"/>
      <c r="CY44" s="10"/>
      <c r="CZ44" s="10"/>
    </row>
    <row r="45" spans="2:104" ht="16.5" x14ac:dyDescent="0.25">
      <c r="B45" s="10"/>
      <c r="C45" s="7"/>
      <c r="D45" s="16"/>
      <c r="E45" s="16"/>
      <c r="F45" s="16"/>
      <c r="G45" s="16"/>
      <c r="H45" s="16"/>
      <c r="I45" s="16"/>
      <c r="J45" s="16"/>
      <c r="K45" s="16"/>
      <c r="L45" s="16"/>
      <c r="M45" s="16"/>
      <c r="N45" s="16"/>
      <c r="O45" s="16"/>
      <c r="P45" s="16"/>
      <c r="Q45" s="16"/>
      <c r="R45" s="16"/>
      <c r="S45" s="21"/>
      <c r="T45" s="21"/>
      <c r="U45" s="21"/>
      <c r="V45" s="21"/>
      <c r="W45" s="21"/>
      <c r="X45" s="21"/>
      <c r="Y45" s="21"/>
      <c r="Z45" s="21"/>
      <c r="AA45" s="21"/>
      <c r="AB45" s="21"/>
      <c r="AC45" s="21"/>
      <c r="AD45" s="21"/>
      <c r="AE45" s="21"/>
      <c r="AF45" s="21"/>
      <c r="AG45" s="557"/>
      <c r="AH45" s="21"/>
      <c r="AI45" s="21"/>
      <c r="AJ45" s="21"/>
      <c r="AK45" s="21"/>
      <c r="AL45" s="704">
        <f>AG30+AP44</f>
        <v>1</v>
      </c>
      <c r="AM45" s="10"/>
      <c r="AN45" s="10"/>
      <c r="AO45" s="10"/>
      <c r="AP45" s="10"/>
      <c r="AQ45" s="487"/>
      <c r="AR45" s="487"/>
      <c r="AS45" s="578"/>
      <c r="AT45" s="578"/>
      <c r="AU45" s="520"/>
      <c r="AV45" s="520"/>
      <c r="AW45" s="521"/>
      <c r="AX45" s="521"/>
      <c r="AY45" s="521"/>
      <c r="AZ45" s="521"/>
      <c r="BA45" s="521"/>
      <c r="BB45" s="892"/>
      <c r="BC45" s="892"/>
      <c r="BD45" s="892"/>
      <c r="BE45" s="892"/>
      <c r="BF45" s="892"/>
      <c r="BG45" s="892"/>
      <c r="BH45" s="519"/>
      <c r="BI45" s="519"/>
      <c r="BJ45" s="519"/>
      <c r="BK45" s="519"/>
      <c r="BL45" s="519"/>
      <c r="BM45" s="519"/>
      <c r="BN45" s="519"/>
      <c r="BO45" s="519"/>
      <c r="BP45" s="10"/>
      <c r="BQ45" s="10"/>
      <c r="BR45" s="10"/>
      <c r="BS45" s="10"/>
      <c r="BT45" s="10"/>
      <c r="BU45" s="10"/>
      <c r="BV45" s="10"/>
      <c r="BW45" s="10"/>
      <c r="BX45" s="10"/>
      <c r="BY45" s="10"/>
      <c r="BZ45" s="10"/>
      <c r="CA45" s="10"/>
      <c r="CB45" s="10"/>
      <c r="CC45" s="10"/>
      <c r="CD45" s="10"/>
      <c r="CE45" s="10"/>
      <c r="CF45" s="10"/>
      <c r="CG45" s="10"/>
      <c r="CQ45" s="10"/>
      <c r="CR45" s="10"/>
      <c r="CS45" s="10"/>
      <c r="CT45" s="10"/>
      <c r="CU45" s="10"/>
      <c r="CV45" s="10"/>
      <c r="CW45" s="10"/>
      <c r="CX45" s="10"/>
      <c r="CY45" s="10"/>
      <c r="CZ45" s="10"/>
    </row>
    <row r="46" spans="2:104" ht="16.5" customHeight="1" x14ac:dyDescent="0.2">
      <c r="B46" s="943" t="s">
        <v>252</v>
      </c>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578"/>
      <c r="AT46" s="578"/>
      <c r="AU46" s="520"/>
      <c r="AV46" s="520"/>
      <c r="AW46" s="521"/>
      <c r="AX46" s="521"/>
      <c r="AY46" s="521"/>
      <c r="AZ46" s="521"/>
      <c r="BA46" s="521"/>
      <c r="BB46" s="892"/>
      <c r="BC46" s="892"/>
      <c r="BD46" s="892"/>
      <c r="BE46" s="892"/>
      <c r="BF46" s="892"/>
      <c r="BG46" s="892"/>
      <c r="BH46" s="519"/>
      <c r="BI46" s="519"/>
      <c r="BJ46" s="519"/>
      <c r="BK46" s="519"/>
      <c r="BL46" s="519"/>
      <c r="BM46" s="519"/>
      <c r="BN46" s="519"/>
      <c r="BO46" s="519"/>
      <c r="BP46" s="10"/>
      <c r="BQ46" s="10"/>
      <c r="BR46" s="10"/>
      <c r="BS46" s="10"/>
      <c r="BT46" s="10"/>
      <c r="BU46" s="10"/>
      <c r="BV46" s="10"/>
      <c r="BW46" s="10"/>
      <c r="BX46" s="10"/>
      <c r="BY46" s="10"/>
      <c r="BZ46" s="10"/>
      <c r="CA46" s="10"/>
      <c r="CB46" s="10"/>
      <c r="CC46" s="10"/>
      <c r="CD46" s="10"/>
      <c r="CE46" s="10"/>
      <c r="CF46" s="10"/>
      <c r="CG46" s="10"/>
      <c r="CQ46" s="10"/>
      <c r="CR46" s="10"/>
      <c r="CS46" s="10"/>
      <c r="CT46" s="10"/>
      <c r="CU46" s="10"/>
      <c r="CV46" s="10"/>
      <c r="CW46" s="10"/>
      <c r="CX46" s="10"/>
      <c r="CY46" s="10"/>
      <c r="CZ46" s="10"/>
    </row>
    <row r="47" spans="2:104" ht="5.25" customHeight="1" x14ac:dyDescent="0.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558"/>
      <c r="AH47" s="22"/>
      <c r="AI47" s="22"/>
      <c r="AJ47" s="22"/>
      <c r="AK47" s="22"/>
      <c r="AL47" s="22"/>
      <c r="AM47" s="22"/>
      <c r="AN47" s="22"/>
      <c r="AO47" s="22"/>
      <c r="AP47" s="22"/>
      <c r="AQ47" s="558"/>
      <c r="AR47" s="558"/>
      <c r="AS47" s="578"/>
      <c r="AT47" s="578"/>
      <c r="AU47" s="520"/>
      <c r="AV47" s="520"/>
      <c r="AW47" s="521"/>
      <c r="AX47" s="521"/>
      <c r="AY47" s="521"/>
      <c r="AZ47" s="521"/>
      <c r="BA47" s="521"/>
      <c r="BB47" s="892"/>
      <c r="BC47" s="892"/>
      <c r="BD47" s="892"/>
      <c r="BE47" s="892"/>
      <c r="BF47" s="892"/>
      <c r="BG47" s="892"/>
      <c r="BH47" s="519"/>
      <c r="BI47" s="519"/>
      <c r="BJ47" s="519"/>
      <c r="BK47" s="519"/>
      <c r="BL47" s="519"/>
      <c r="BM47" s="519"/>
      <c r="BN47" s="519"/>
      <c r="BO47" s="519"/>
      <c r="BP47" s="10"/>
      <c r="BQ47" s="10"/>
      <c r="BR47" s="10"/>
      <c r="BS47" s="10"/>
      <c r="BT47" s="10"/>
      <c r="BU47" s="10"/>
      <c r="BV47" s="10"/>
      <c r="BW47" s="10"/>
      <c r="BX47" s="10"/>
      <c r="BY47" s="10"/>
      <c r="BZ47" s="10"/>
      <c r="CA47" s="10"/>
      <c r="CB47" s="10"/>
      <c r="CC47" s="10"/>
      <c r="CD47" s="10"/>
      <c r="CE47" s="10"/>
      <c r="CF47" s="10"/>
      <c r="CG47" s="10"/>
      <c r="CQ47" s="10"/>
      <c r="CR47" s="10"/>
      <c r="CS47" s="10"/>
      <c r="CT47" s="10"/>
      <c r="CU47" s="10"/>
      <c r="CV47" s="10"/>
      <c r="CW47" s="10"/>
      <c r="CX47" s="10"/>
      <c r="CY47" s="10"/>
      <c r="CZ47" s="10"/>
    </row>
    <row r="48" spans="2:104" ht="16.5" customHeight="1" x14ac:dyDescent="0.2">
      <c r="B48" s="943" t="s">
        <v>206</v>
      </c>
      <c r="C48" s="943"/>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c r="AS48" s="578"/>
      <c r="AT48" s="578"/>
      <c r="AU48" s="520"/>
      <c r="AV48" s="520"/>
      <c r="AW48" s="521"/>
      <c r="AX48" s="521"/>
      <c r="AY48" s="521"/>
      <c r="AZ48" s="521"/>
      <c r="BA48" s="521"/>
      <c r="BB48" s="892"/>
      <c r="BC48" s="892"/>
      <c r="BD48" s="892"/>
      <c r="BE48" s="892"/>
      <c r="BF48" s="892"/>
      <c r="BG48" s="892"/>
      <c r="BH48" s="519"/>
      <c r="BI48" s="519"/>
      <c r="BJ48" s="519"/>
      <c r="BK48" s="519"/>
      <c r="BL48" s="519"/>
      <c r="BM48" s="519"/>
      <c r="BN48" s="519"/>
      <c r="BO48" s="519"/>
      <c r="BP48" s="10"/>
      <c r="BQ48" s="10"/>
      <c r="BR48" s="10"/>
      <c r="BS48" s="10"/>
      <c r="BT48" s="10"/>
      <c r="BU48" s="10"/>
      <c r="BV48" s="10"/>
      <c r="BW48" s="10"/>
      <c r="BX48" s="10"/>
      <c r="BY48" s="10"/>
      <c r="BZ48" s="10"/>
      <c r="CA48" s="10"/>
      <c r="CB48" s="10"/>
      <c r="CC48" s="10"/>
      <c r="CD48" s="10"/>
      <c r="CE48" s="10"/>
      <c r="CF48" s="10"/>
      <c r="CG48" s="10"/>
      <c r="CQ48" s="10"/>
      <c r="CR48" s="10"/>
      <c r="CS48" s="10"/>
      <c r="CT48" s="10"/>
      <c r="CU48" s="10"/>
      <c r="CV48" s="10"/>
      <c r="CW48" s="10"/>
      <c r="CX48" s="10"/>
      <c r="CY48" s="10"/>
      <c r="CZ48" s="10"/>
    </row>
    <row r="49" spans="1:104" ht="16.5" customHeight="1" x14ac:dyDescent="0.25">
      <c r="C49" s="14"/>
      <c r="D49" s="298" t="s">
        <v>253</v>
      </c>
      <c r="E49" s="299"/>
      <c r="F49" s="299"/>
      <c r="G49" s="299"/>
      <c r="H49" s="299"/>
      <c r="I49" s="299"/>
      <c r="J49" s="299"/>
      <c r="K49" s="299"/>
      <c r="L49" s="299"/>
      <c r="M49" s="299"/>
      <c r="N49" s="299"/>
      <c r="O49" s="14"/>
      <c r="P49" s="14"/>
      <c r="Q49" s="14"/>
      <c r="R49" s="14"/>
      <c r="S49" s="14"/>
      <c r="T49" s="14"/>
      <c r="U49" s="14"/>
      <c r="V49" s="14"/>
      <c r="W49" s="14"/>
      <c r="X49" s="14"/>
      <c r="Y49" s="14"/>
      <c r="Z49" s="14"/>
      <c r="AA49" s="14"/>
      <c r="AB49" s="14"/>
      <c r="AC49" s="14"/>
      <c r="AD49" s="14"/>
      <c r="AE49" s="14"/>
      <c r="AF49" s="14"/>
      <c r="AG49" s="559"/>
      <c r="AH49" s="14"/>
      <c r="AU49" s="520"/>
      <c r="AV49" s="520"/>
      <c r="AW49" s="522"/>
      <c r="AX49" s="522"/>
      <c r="AY49" s="522"/>
      <c r="AZ49" s="522"/>
      <c r="BA49" s="522"/>
      <c r="BB49" s="892"/>
      <c r="BC49" s="892"/>
      <c r="BD49" s="892"/>
      <c r="BE49" s="892"/>
      <c r="BF49" s="892"/>
      <c r="BG49" s="892"/>
      <c r="BH49" s="518"/>
      <c r="BI49" s="518"/>
      <c r="BJ49" s="518"/>
      <c r="BK49" s="518"/>
      <c r="BL49" s="518"/>
      <c r="BM49" s="518"/>
      <c r="BN49" s="518"/>
      <c r="BO49" s="518"/>
    </row>
    <row r="50" spans="1:104" ht="16.5" customHeight="1" x14ac:dyDescent="0.25">
      <c r="C50" s="947" t="s">
        <v>154</v>
      </c>
      <c r="D50" s="947"/>
      <c r="E50" s="947"/>
      <c r="F50" s="947"/>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U50" s="520"/>
      <c r="AV50" s="522"/>
      <c r="AW50" s="522"/>
      <c r="AX50" s="522"/>
      <c r="AY50" s="522"/>
      <c r="AZ50" s="522"/>
      <c r="BA50" s="522"/>
      <c r="BB50" s="889"/>
      <c r="BC50" s="889"/>
      <c r="BD50" s="889"/>
      <c r="BE50" s="889"/>
      <c r="BF50" s="889"/>
      <c r="BG50" s="889"/>
      <c r="BH50" s="522"/>
      <c r="BI50" s="522"/>
      <c r="BJ50" s="518"/>
      <c r="BK50" s="518"/>
      <c r="BL50" s="518"/>
      <c r="BM50" s="518"/>
      <c r="BN50" s="518"/>
      <c r="BO50" s="518"/>
    </row>
    <row r="51" spans="1:104" ht="7.5" customHeight="1" x14ac:dyDescent="0.25">
      <c r="C51" s="14"/>
      <c r="D51" s="14"/>
      <c r="E51" s="14"/>
      <c r="F51" s="14"/>
      <c r="G51" s="14"/>
      <c r="H51" s="14"/>
      <c r="I51" s="14"/>
      <c r="J51" s="14"/>
      <c r="K51" s="14"/>
      <c r="L51" s="14"/>
      <c r="M51" s="14"/>
      <c r="N51" s="14"/>
      <c r="O51" s="14"/>
      <c r="P51" s="14"/>
      <c r="Q51" s="14"/>
      <c r="R51" s="14"/>
      <c r="S51" s="13"/>
      <c r="T51" s="13"/>
      <c r="U51" s="13"/>
      <c r="V51" s="13"/>
      <c r="W51" s="13"/>
      <c r="X51" s="13"/>
      <c r="Y51" s="13"/>
      <c r="Z51" s="13"/>
      <c r="AA51" s="13"/>
      <c r="AB51" s="13"/>
      <c r="AC51" s="13"/>
      <c r="AD51" s="13"/>
      <c r="AE51" s="13"/>
      <c r="AF51" s="13"/>
      <c r="AG51" s="560"/>
      <c r="AH51" s="13"/>
      <c r="AI51" s="11"/>
      <c r="AJ51" s="11"/>
      <c r="AK51" s="11"/>
      <c r="AU51" s="520"/>
      <c r="AV51" s="522"/>
      <c r="AW51" s="522"/>
      <c r="AX51" s="522"/>
      <c r="AY51" s="522"/>
      <c r="AZ51" s="522"/>
      <c r="BA51" s="522"/>
      <c r="BB51" s="889"/>
      <c r="BC51" s="889"/>
      <c r="BD51" s="889"/>
      <c r="BE51" s="889"/>
      <c r="BF51" s="889"/>
      <c r="BG51" s="889"/>
      <c r="BH51" s="522"/>
      <c r="BI51" s="522"/>
      <c r="BJ51" s="518"/>
      <c r="BK51" s="518"/>
      <c r="BL51" s="518"/>
      <c r="BM51" s="518"/>
      <c r="BN51" s="518"/>
      <c r="BO51" s="518"/>
    </row>
    <row r="52" spans="1:104" ht="18.75" x14ac:dyDescent="0.3">
      <c r="C52" s="733" t="s">
        <v>179</v>
      </c>
      <c r="D52" s="944" t="s">
        <v>224</v>
      </c>
      <c r="E52" s="945"/>
      <c r="F52" s="945"/>
      <c r="G52" s="945"/>
      <c r="H52" s="945"/>
      <c r="I52" s="945"/>
      <c r="J52" s="945"/>
      <c r="K52" s="945"/>
      <c r="L52" s="945"/>
      <c r="M52" s="945"/>
      <c r="N52" s="945"/>
      <c r="O52" s="945"/>
      <c r="P52" s="945"/>
      <c r="Q52" s="945"/>
      <c r="R52" s="946"/>
      <c r="S52" s="948">
        <v>0</v>
      </c>
      <c r="T52" s="948"/>
      <c r="U52" s="948"/>
      <c r="V52" s="948"/>
      <c r="W52" s="948"/>
      <c r="X52" s="948"/>
      <c r="Y52" s="948"/>
      <c r="Z52" s="948"/>
      <c r="AA52" s="948"/>
      <c r="AB52" s="948"/>
      <c r="AC52" s="948"/>
      <c r="AD52" s="948"/>
      <c r="AE52" s="948"/>
      <c r="AF52" s="948"/>
      <c r="AG52" s="948"/>
      <c r="AH52" s="1917"/>
      <c r="AI52" s="1918"/>
      <c r="AJ52" s="1764"/>
      <c r="AK52" s="1765"/>
      <c r="AL52" s="1905" t="s">
        <v>369</v>
      </c>
      <c r="AM52" s="1906"/>
      <c r="AN52" s="1906"/>
      <c r="AO52" s="1906"/>
      <c r="AP52" s="1906"/>
      <c r="AQ52" s="1906"/>
      <c r="AR52" s="1906"/>
      <c r="AS52" s="1906"/>
      <c r="AT52" s="1906"/>
      <c r="AU52" s="520"/>
      <c r="AV52" s="522"/>
      <c r="AW52" s="522"/>
      <c r="AX52" s="522"/>
      <c r="AY52" s="522"/>
      <c r="AZ52" s="522"/>
      <c r="BA52" s="522"/>
      <c r="BB52" s="889">
        <f>IF(ISBLANK(S52),0,1)</f>
        <v>1</v>
      </c>
      <c r="BC52" s="889"/>
      <c r="BD52" s="889"/>
      <c r="BE52" s="889"/>
      <c r="BF52" s="889"/>
      <c r="BG52" s="889"/>
      <c r="BH52" s="522"/>
      <c r="BI52" s="522"/>
      <c r="BJ52" s="518"/>
      <c r="BK52" s="518"/>
      <c r="BL52" s="518"/>
      <c r="BM52" s="518"/>
      <c r="BN52" s="518"/>
      <c r="BO52" s="518"/>
    </row>
    <row r="53" spans="1:104" ht="7.5" customHeight="1" x14ac:dyDescent="0.25">
      <c r="C53" s="490"/>
      <c r="D53" s="14"/>
      <c r="E53" s="14"/>
      <c r="F53" s="14"/>
      <c r="G53" s="14"/>
      <c r="H53" s="14"/>
      <c r="I53" s="14"/>
      <c r="J53" s="14"/>
      <c r="K53" s="14"/>
      <c r="L53" s="14"/>
      <c r="M53" s="14"/>
      <c r="N53" s="14"/>
      <c r="O53" s="14"/>
      <c r="P53" s="14"/>
      <c r="Q53" s="14"/>
      <c r="R53" s="14"/>
      <c r="S53" s="14"/>
      <c r="T53" s="13"/>
      <c r="U53" s="13"/>
      <c r="V53" s="13"/>
      <c r="W53" s="13"/>
      <c r="X53" s="13"/>
      <c r="Y53" s="13"/>
      <c r="Z53" s="13"/>
      <c r="AA53" s="13"/>
      <c r="AB53" s="13"/>
      <c r="AC53" s="13"/>
      <c r="AD53" s="13"/>
      <c r="AE53" s="13"/>
      <c r="AF53" s="13"/>
      <c r="AG53" s="560"/>
      <c r="AH53" s="13"/>
      <c r="AI53" s="11"/>
      <c r="AJ53" s="11"/>
      <c r="AK53" s="11"/>
      <c r="AL53" s="23"/>
      <c r="AM53" s="23"/>
      <c r="AN53" s="23"/>
      <c r="AO53" s="23"/>
      <c r="AP53" s="23"/>
      <c r="AQ53" s="579"/>
      <c r="AR53" s="579"/>
      <c r="BB53" s="889"/>
      <c r="BC53" s="889"/>
      <c r="BD53" s="889"/>
      <c r="BE53" s="889"/>
      <c r="BF53" s="889"/>
      <c r="BG53" s="889"/>
      <c r="BH53" s="488"/>
      <c r="BI53" s="488"/>
      <c r="BJ53" s="518"/>
      <c r="BK53" s="518"/>
      <c r="BL53" s="518"/>
      <c r="BM53" s="518"/>
      <c r="BN53" s="518"/>
      <c r="BO53" s="518"/>
    </row>
    <row r="54" spans="1:104" ht="26.25" customHeight="1" x14ac:dyDescent="0.25">
      <c r="A54" s="524"/>
      <c r="B54" s="524"/>
      <c r="C54" s="734"/>
      <c r="D54" s="734"/>
      <c r="E54" s="734"/>
      <c r="F54" s="734"/>
      <c r="G54" s="734"/>
      <c r="H54" s="734"/>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c r="AF54" s="734"/>
      <c r="AG54" s="734"/>
      <c r="AH54" s="734"/>
      <c r="AI54" s="734"/>
      <c r="AJ54" s="734"/>
      <c r="AK54" s="734"/>
      <c r="AL54" s="734"/>
      <c r="AM54" s="734"/>
      <c r="AN54" s="734"/>
      <c r="AO54" s="734"/>
      <c r="AP54" s="737"/>
      <c r="AQ54" s="737"/>
      <c r="AR54" s="737"/>
      <c r="AS54" s="737"/>
      <c r="AT54" s="737"/>
      <c r="BB54" s="889">
        <f>IF(ISBLANK(S54),0,1)</f>
        <v>0</v>
      </c>
      <c r="BC54" s="889"/>
      <c r="BD54" s="889"/>
      <c r="BE54" s="889"/>
      <c r="BF54" s="889"/>
      <c r="BG54" s="889"/>
      <c r="BH54" s="488"/>
      <c r="BI54" s="488"/>
      <c r="BJ54" s="518"/>
      <c r="BK54" s="518"/>
      <c r="BL54" s="518"/>
      <c r="BM54" s="518"/>
      <c r="BN54" s="518"/>
      <c r="BO54" s="518"/>
    </row>
    <row r="55" spans="1:104" ht="7.5" customHeight="1" x14ac:dyDescent="0.25">
      <c r="C55" s="490"/>
      <c r="D55" s="14"/>
      <c r="E55" s="14"/>
      <c r="F55" s="14"/>
      <c r="G55" s="14"/>
      <c r="H55" s="14"/>
      <c r="I55" s="14"/>
      <c r="J55" s="14"/>
      <c r="K55" s="14"/>
      <c r="L55" s="14"/>
      <c r="M55" s="14"/>
      <c r="N55" s="14"/>
      <c r="O55" s="14"/>
      <c r="P55" s="14"/>
      <c r="Q55" s="14"/>
      <c r="R55" s="14"/>
      <c r="S55" s="14"/>
      <c r="T55" s="13"/>
      <c r="U55" s="13"/>
      <c r="V55" s="13"/>
      <c r="W55" s="13"/>
      <c r="X55" s="13"/>
      <c r="Y55" s="13"/>
      <c r="Z55" s="13"/>
      <c r="AA55" s="13"/>
      <c r="AB55" s="13"/>
      <c r="AC55" s="13"/>
      <c r="AD55" s="13"/>
      <c r="AE55" s="13"/>
      <c r="AF55" s="13"/>
      <c r="AG55" s="560"/>
      <c r="AH55" s="13"/>
      <c r="AI55" s="11"/>
      <c r="AJ55" s="11"/>
      <c r="AK55" s="11"/>
      <c r="AL55" s="23"/>
      <c r="AM55" s="23"/>
      <c r="AN55" s="23"/>
      <c r="AO55" s="23"/>
      <c r="AP55" s="23"/>
      <c r="AQ55" s="579"/>
      <c r="AR55" s="579"/>
      <c r="BB55" s="889"/>
      <c r="BC55" s="889"/>
      <c r="BD55" s="889"/>
      <c r="BE55" s="889"/>
      <c r="BF55" s="889"/>
      <c r="BG55" s="889"/>
      <c r="BH55" s="488"/>
      <c r="BI55" s="488"/>
      <c r="BJ55" s="518"/>
      <c r="BK55" s="518"/>
      <c r="BL55" s="518"/>
      <c r="BM55" s="518"/>
      <c r="BN55" s="518"/>
      <c r="BO55" s="518"/>
    </row>
    <row r="56" spans="1:104" ht="16.5" x14ac:dyDescent="0.25">
      <c r="C56" s="708" t="s">
        <v>226</v>
      </c>
      <c r="D56" s="944" t="s">
        <v>368</v>
      </c>
      <c r="E56" s="945"/>
      <c r="F56" s="945"/>
      <c r="G56" s="945"/>
      <c r="H56" s="945"/>
      <c r="I56" s="945"/>
      <c r="J56" s="945"/>
      <c r="K56" s="945"/>
      <c r="L56" s="945"/>
      <c r="M56" s="945"/>
      <c r="N56" s="945"/>
      <c r="O56" s="945"/>
      <c r="P56" s="945"/>
      <c r="Q56" s="945"/>
      <c r="R56" s="946"/>
      <c r="S56" s="1773" t="s">
        <v>359</v>
      </c>
      <c r="T56" s="1773"/>
      <c r="U56" s="1773"/>
      <c r="V56" s="1773"/>
      <c r="W56" s="1773"/>
      <c r="X56" s="1773"/>
      <c r="Y56" s="1773"/>
      <c r="Z56" s="1773"/>
      <c r="AA56" s="1773"/>
      <c r="AB56" s="1773"/>
      <c r="AC56" s="1773"/>
      <c r="AD56" s="1773"/>
      <c r="AE56" s="1773"/>
      <c r="AF56" s="1773"/>
      <c r="AG56" s="1773"/>
      <c r="AH56" s="1773"/>
      <c r="AI56" s="1773"/>
      <c r="AJ56" s="1773"/>
      <c r="AK56" s="1773"/>
      <c r="AL56" s="1904" t="s">
        <v>195</v>
      </c>
      <c r="AM56" s="1904"/>
      <c r="AN56" s="1904"/>
      <c r="AO56" s="1904"/>
      <c r="AP56" s="1904"/>
      <c r="AQ56" s="1904"/>
      <c r="AR56" s="1904"/>
      <c r="BB56" s="889">
        <f>IF(ISBLANK(S56),0,1)</f>
        <v>1</v>
      </c>
      <c r="BC56" s="889"/>
      <c r="BD56" s="889"/>
      <c r="BE56" s="889"/>
      <c r="BF56" s="889"/>
      <c r="BG56" s="889"/>
      <c r="BH56" s="488"/>
      <c r="BI56" s="488"/>
      <c r="BJ56" s="518"/>
      <c r="BK56" s="518"/>
      <c r="BL56" s="518"/>
      <c r="BM56" s="518"/>
      <c r="BN56" s="518"/>
      <c r="BO56" s="518"/>
    </row>
    <row r="57" spans="1:104" ht="7.5" customHeight="1" x14ac:dyDescent="0.25">
      <c r="C57" s="7"/>
      <c r="D57" s="14"/>
      <c r="E57" s="14"/>
      <c r="F57" s="14"/>
      <c r="G57" s="14"/>
      <c r="H57" s="14"/>
      <c r="I57" s="14"/>
      <c r="J57" s="14"/>
      <c r="K57" s="14"/>
      <c r="L57" s="14"/>
      <c r="M57" s="14"/>
      <c r="N57" s="14"/>
      <c r="O57" s="14"/>
      <c r="P57" s="14"/>
      <c r="Q57" s="14"/>
      <c r="R57" s="14"/>
      <c r="S57" s="14"/>
      <c r="T57" s="13"/>
      <c r="U57" s="13"/>
      <c r="V57" s="13"/>
      <c r="W57" s="13"/>
      <c r="X57" s="13"/>
      <c r="Y57" s="13"/>
      <c r="Z57" s="13"/>
      <c r="AA57" s="13"/>
      <c r="AB57" s="13"/>
      <c r="AC57" s="13"/>
      <c r="AD57" s="13"/>
      <c r="AE57" s="13"/>
      <c r="AF57" s="13"/>
      <c r="AG57" s="560"/>
      <c r="AH57" s="13"/>
      <c r="AI57" s="11"/>
      <c r="AJ57" s="11"/>
      <c r="AK57" s="11"/>
      <c r="AL57" s="23"/>
      <c r="AM57" s="23"/>
      <c r="AN57" s="23"/>
      <c r="AO57" s="23"/>
      <c r="AP57" s="23"/>
      <c r="AQ57" s="579"/>
      <c r="AR57" s="579"/>
      <c r="BB57" s="889"/>
      <c r="BC57" s="889"/>
      <c r="BD57" s="889"/>
      <c r="BE57" s="889"/>
      <c r="BF57" s="889"/>
      <c r="BG57" s="889"/>
      <c r="BH57" s="488"/>
      <c r="BI57" s="488"/>
      <c r="BJ57" s="518"/>
      <c r="BK57" s="518"/>
      <c r="BL57" s="518"/>
      <c r="BM57" s="518"/>
      <c r="BN57" s="518"/>
      <c r="BO57" s="518"/>
    </row>
    <row r="58" spans="1:104" ht="16.5" x14ac:dyDescent="0.25">
      <c r="C58" s="708" t="s">
        <v>227</v>
      </c>
      <c r="D58" s="1945" t="s">
        <v>222</v>
      </c>
      <c r="E58" s="1946"/>
      <c r="F58" s="1946"/>
      <c r="G58" s="1946"/>
      <c r="H58" s="1946"/>
      <c r="I58" s="1946"/>
      <c r="J58" s="1946"/>
      <c r="K58" s="1946"/>
      <c r="L58" s="1946"/>
      <c r="M58" s="1946"/>
      <c r="N58" s="1946"/>
      <c r="O58" s="1946"/>
      <c r="P58" s="1946"/>
      <c r="Q58" s="1946"/>
      <c r="R58" s="1947"/>
      <c r="S58" s="1773" t="s">
        <v>360</v>
      </c>
      <c r="T58" s="1773"/>
      <c r="U58" s="1773"/>
      <c r="V58" s="1773"/>
      <c r="W58" s="1773"/>
      <c r="X58" s="1773"/>
      <c r="Y58" s="1773"/>
      <c r="Z58" s="1773"/>
      <c r="AA58" s="1773"/>
      <c r="AB58" s="1773"/>
      <c r="AC58" s="1773"/>
      <c r="AD58" s="1773"/>
      <c r="AE58" s="1773"/>
      <c r="AF58" s="1773"/>
      <c r="AG58" s="1773"/>
      <c r="AH58" s="1773"/>
      <c r="AI58" s="1773"/>
      <c r="AJ58" s="1773"/>
      <c r="AK58" s="1774"/>
      <c r="AL58" s="23"/>
      <c r="AM58" s="23"/>
      <c r="AN58" s="23"/>
      <c r="AO58" s="23"/>
      <c r="AP58" s="23"/>
      <c r="AQ58" s="579"/>
      <c r="AR58" s="579"/>
      <c r="BB58" s="889"/>
      <c r="BC58" s="889"/>
      <c r="BD58" s="889"/>
      <c r="BE58" s="889"/>
      <c r="BF58" s="889"/>
      <c r="BG58" s="889"/>
      <c r="BH58" s="488"/>
      <c r="BI58" s="488"/>
      <c r="BJ58" s="518"/>
      <c r="BK58" s="518"/>
      <c r="BL58" s="518"/>
      <c r="BM58" s="518"/>
      <c r="BN58" s="518"/>
      <c r="BO58" s="518"/>
    </row>
    <row r="59" spans="1:104" ht="7.5" customHeight="1" x14ac:dyDescent="0.25">
      <c r="C59" s="7"/>
      <c r="D59" s="14"/>
      <c r="E59" s="14"/>
      <c r="F59" s="14"/>
      <c r="G59" s="14"/>
      <c r="H59" s="14"/>
      <c r="I59" s="14"/>
      <c r="J59" s="14"/>
      <c r="K59" s="14"/>
      <c r="L59" s="14"/>
      <c r="M59" s="14"/>
      <c r="N59" s="14"/>
      <c r="O59" s="14"/>
      <c r="P59" s="14"/>
      <c r="Q59" s="14"/>
      <c r="R59" s="14"/>
      <c r="S59" s="13"/>
      <c r="T59" s="13"/>
      <c r="U59" s="13"/>
      <c r="V59" s="13"/>
      <c r="W59" s="13"/>
      <c r="X59" s="13"/>
      <c r="Y59" s="13"/>
      <c r="Z59" s="13"/>
      <c r="AA59" s="24"/>
      <c r="AB59" s="24"/>
      <c r="AC59" s="24"/>
      <c r="AD59" s="24"/>
      <c r="AE59" s="24"/>
      <c r="AF59" s="13"/>
      <c r="AG59" s="560"/>
      <c r="AH59" s="13"/>
      <c r="AI59" s="11"/>
      <c r="AJ59" s="11"/>
      <c r="AK59" s="11"/>
      <c r="AL59" s="23"/>
      <c r="AM59" s="23"/>
      <c r="AN59" s="23"/>
      <c r="AO59" s="23"/>
      <c r="AP59" s="23"/>
      <c r="AQ59" s="579"/>
      <c r="AR59" s="579"/>
      <c r="BB59" s="889"/>
      <c r="BC59" s="889"/>
      <c r="BD59" s="889"/>
      <c r="BE59" s="889"/>
      <c r="BF59" s="889"/>
      <c r="BG59" s="889"/>
      <c r="BH59" s="488"/>
      <c r="BI59" s="488"/>
      <c r="BJ59" s="518"/>
      <c r="BK59" s="518"/>
      <c r="BL59" s="518"/>
      <c r="BM59" s="518"/>
      <c r="BN59" s="518"/>
      <c r="BO59" s="518"/>
    </row>
    <row r="60" spans="1:104" ht="19.5" customHeight="1" x14ac:dyDescent="0.25">
      <c r="C60" s="708" t="s">
        <v>228</v>
      </c>
      <c r="D60" s="1258" t="s">
        <v>406</v>
      </c>
      <c r="E60" s="945"/>
      <c r="F60" s="945"/>
      <c r="G60" s="945"/>
      <c r="H60" s="945"/>
      <c r="I60" s="945"/>
      <c r="J60" s="945"/>
      <c r="K60" s="945"/>
      <c r="L60" s="945"/>
      <c r="M60" s="945"/>
      <c r="N60" s="945"/>
      <c r="O60" s="945"/>
      <c r="P60" s="945"/>
      <c r="Q60" s="945"/>
      <c r="R60" s="946"/>
      <c r="S60" s="1778">
        <v>39083</v>
      </c>
      <c r="T60" s="1779"/>
      <c r="U60" s="1779"/>
      <c r="V60" s="1779"/>
      <c r="W60" s="1779"/>
      <c r="X60" s="1779"/>
      <c r="Y60" s="1779"/>
      <c r="Z60" s="1779"/>
      <c r="AA60" s="1779"/>
      <c r="AB60" s="1780"/>
      <c r="AC60" s="730" t="s">
        <v>166</v>
      </c>
      <c r="AD60" s="731"/>
      <c r="AE60" s="732"/>
      <c r="AF60" s="1688">
        <v>37104</v>
      </c>
      <c r="AG60" s="1688"/>
      <c r="AH60" s="1688"/>
      <c r="AI60" s="1688"/>
      <c r="AJ60" s="1688"/>
      <c r="AK60" s="1688"/>
      <c r="AL60" s="1910" t="s">
        <v>195</v>
      </c>
      <c r="AM60" s="1904"/>
      <c r="AN60" s="1904"/>
      <c r="AO60" s="1904"/>
      <c r="AP60" s="1904"/>
      <c r="AQ60" s="1904"/>
      <c r="AR60" s="1904"/>
      <c r="AS60" s="1904"/>
      <c r="AT60" s="1904"/>
      <c r="BB60" s="889">
        <f>IF(ISBLANK(S60),0,1)</f>
        <v>1</v>
      </c>
      <c r="BC60" s="889"/>
      <c r="BD60" s="889"/>
      <c r="BE60" s="889"/>
      <c r="BF60" s="889"/>
      <c r="BG60" s="889"/>
      <c r="BH60" s="488"/>
      <c r="BI60" s="488"/>
      <c r="BJ60" s="518"/>
      <c r="BK60" s="518"/>
      <c r="BL60" s="518"/>
      <c r="BM60" s="518"/>
      <c r="BN60" s="518"/>
      <c r="BO60" s="518"/>
    </row>
    <row r="61" spans="1:104" ht="7.5" customHeight="1" x14ac:dyDescent="0.25">
      <c r="C61" s="491"/>
      <c r="D61" s="14"/>
      <c r="E61" s="14"/>
      <c r="F61" s="14"/>
      <c r="G61" s="14"/>
      <c r="H61" s="14"/>
      <c r="I61" s="14"/>
      <c r="J61" s="14"/>
      <c r="K61" s="14"/>
      <c r="L61" s="14"/>
      <c r="M61" s="14"/>
      <c r="N61" s="14"/>
      <c r="O61" s="14"/>
      <c r="P61" s="14"/>
      <c r="Q61" s="14"/>
      <c r="R61" s="14"/>
      <c r="S61" s="13"/>
      <c r="Z61" s="13"/>
      <c r="AA61" s="13"/>
      <c r="AB61" s="13"/>
      <c r="AC61" s="13"/>
      <c r="AD61" s="13"/>
      <c r="AE61" s="13"/>
      <c r="AF61" s="13"/>
      <c r="AG61" s="560"/>
      <c r="AH61" s="13"/>
      <c r="AI61" s="11"/>
      <c r="AJ61" s="11"/>
      <c r="AK61" s="11"/>
      <c r="AL61" s="43"/>
      <c r="AM61" s="43"/>
      <c r="AN61" s="43"/>
      <c r="AO61" s="43"/>
      <c r="AP61" s="43"/>
      <c r="BB61" s="889"/>
      <c r="BC61" s="889"/>
      <c r="BD61" s="889"/>
      <c r="BE61" s="889"/>
      <c r="BF61" s="889"/>
      <c r="BG61" s="889"/>
      <c r="BH61" s="488"/>
      <c r="BI61" s="488"/>
      <c r="BJ61" s="518"/>
      <c r="BK61" s="518"/>
      <c r="BL61" s="518"/>
      <c r="BM61" s="518"/>
      <c r="BN61" s="518"/>
      <c r="BO61" s="518"/>
    </row>
    <row r="62" spans="1:104" ht="19.5" customHeight="1" x14ac:dyDescent="0.25">
      <c r="A62" s="524"/>
      <c r="B62" s="524"/>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4"/>
      <c r="AK62" s="734"/>
      <c r="AL62" s="734"/>
      <c r="AM62" s="735"/>
      <c r="AN62" s="735"/>
      <c r="AO62" s="735"/>
      <c r="AP62" s="735"/>
      <c r="AQ62" s="735"/>
      <c r="AR62" s="735"/>
      <c r="AS62" s="735"/>
      <c r="AT62" s="735"/>
      <c r="BB62" s="889">
        <f>IF(ISBLANK(S62),0,1)</f>
        <v>0</v>
      </c>
      <c r="BC62" s="889"/>
      <c r="BD62" s="889"/>
      <c r="BE62" s="889"/>
      <c r="BF62" s="889"/>
      <c r="BG62" s="889"/>
      <c r="BH62" s="488"/>
      <c r="BI62" s="488"/>
      <c r="BJ62" s="518"/>
      <c r="BK62" s="518"/>
      <c r="BL62" s="518"/>
      <c r="BM62" s="518"/>
      <c r="BN62" s="518"/>
      <c r="BO62" s="518"/>
    </row>
    <row r="63" spans="1:104" ht="7.5" customHeight="1" x14ac:dyDescent="0.25">
      <c r="C63" s="491"/>
      <c r="D63" s="725"/>
      <c r="E63" s="725"/>
      <c r="F63" s="725"/>
      <c r="G63" s="725"/>
      <c r="H63" s="725"/>
      <c r="I63" s="725"/>
      <c r="J63" s="725"/>
      <c r="K63" s="725"/>
      <c r="L63" s="725"/>
      <c r="M63" s="725"/>
      <c r="N63" s="725"/>
      <c r="O63" s="725"/>
      <c r="P63" s="725"/>
      <c r="Q63" s="725"/>
      <c r="R63" s="725"/>
      <c r="S63" s="13"/>
      <c r="T63" s="13"/>
      <c r="U63" s="13"/>
      <c r="V63" s="13"/>
      <c r="W63" s="13"/>
      <c r="X63" s="13"/>
      <c r="Y63" s="13"/>
      <c r="Z63" s="13"/>
      <c r="AA63" s="13"/>
      <c r="AB63" s="13"/>
      <c r="AC63" s="13"/>
      <c r="AD63" s="13"/>
      <c r="AE63" s="13"/>
      <c r="AF63" s="13"/>
      <c r="AG63" s="13"/>
      <c r="AH63" s="13"/>
      <c r="AI63" s="13"/>
      <c r="AJ63" s="13"/>
      <c r="AK63" s="13"/>
      <c r="AL63" s="13"/>
      <c r="AM63" s="13"/>
      <c r="AT63" s="527"/>
      <c r="AU63" s="527"/>
      <c r="AV63" s="527"/>
      <c r="BB63" s="889"/>
      <c r="BC63" s="889"/>
      <c r="BD63" s="889"/>
      <c r="BE63" s="889"/>
      <c r="BF63" s="889"/>
      <c r="BG63" s="889"/>
      <c r="BH63" s="488"/>
      <c r="BI63" s="488"/>
      <c r="BJ63" s="518"/>
      <c r="BK63" s="518"/>
      <c r="BL63" s="518"/>
      <c r="BM63" s="518"/>
      <c r="BN63" s="518"/>
      <c r="BO63" s="518"/>
    </row>
    <row r="64" spans="1:104" ht="16.5" x14ac:dyDescent="0.25">
      <c r="B64" s="10"/>
      <c r="C64" s="492"/>
      <c r="D64" s="944" t="s">
        <v>196</v>
      </c>
      <c r="E64" s="945"/>
      <c r="F64" s="945"/>
      <c r="G64" s="945"/>
      <c r="H64" s="945"/>
      <c r="I64" s="945"/>
      <c r="J64" s="945"/>
      <c r="K64" s="945"/>
      <c r="L64" s="945"/>
      <c r="M64" s="945"/>
      <c r="N64" s="945"/>
      <c r="O64" s="945"/>
      <c r="P64" s="945"/>
      <c r="Q64" s="945"/>
      <c r="R64" s="946"/>
      <c r="S64" s="1771"/>
      <c r="T64" s="1771"/>
      <c r="U64" s="1771"/>
      <c r="V64" s="1771"/>
      <c r="W64" s="1771"/>
      <c r="X64" s="1771"/>
      <c r="Y64" s="1771"/>
      <c r="Z64" s="1771"/>
      <c r="AA64" s="1771"/>
      <c r="AB64" s="1771"/>
      <c r="AC64" s="1771"/>
      <c r="AD64" s="1771"/>
      <c r="AE64" s="1771"/>
      <c r="AF64" s="1771"/>
      <c r="AG64" s="1771"/>
      <c r="AH64" s="1771"/>
      <c r="AI64" s="1771"/>
      <c r="AJ64" s="1771"/>
      <c r="AK64" s="1772"/>
      <c r="AM64" s="704">
        <f>BB64+AP44+AG30</f>
        <v>4</v>
      </c>
      <c r="AS64" s="523"/>
      <c r="AT64" s="528">
        <f>SUM(BB52:BG62)</f>
        <v>3</v>
      </c>
      <c r="AU64" s="528"/>
      <c r="AV64" s="529"/>
      <c r="AW64" s="487"/>
      <c r="AX64" s="487"/>
      <c r="AY64" s="487"/>
      <c r="AZ64" s="487"/>
      <c r="BA64" s="487"/>
      <c r="BB64" s="949">
        <f>SUM(BB52:BG62)</f>
        <v>3</v>
      </c>
      <c r="BC64" s="949"/>
      <c r="BD64" s="949"/>
      <c r="BE64" s="949"/>
      <c r="BF64" s="949"/>
      <c r="BG64" s="949"/>
      <c r="BH64" s="487"/>
      <c r="BI64" s="487"/>
      <c r="BJ64" s="519"/>
      <c r="BK64" s="519"/>
      <c r="BL64" s="519"/>
      <c r="BM64" s="519"/>
      <c r="BN64" s="519"/>
      <c r="BO64" s="519"/>
      <c r="BP64" s="10"/>
      <c r="BQ64" s="10"/>
      <c r="BR64" s="10"/>
      <c r="BS64" s="10"/>
      <c r="BT64" s="10"/>
      <c r="BU64" s="10"/>
      <c r="BV64" s="10"/>
      <c r="BW64" s="10"/>
      <c r="BX64" s="10"/>
      <c r="BY64" s="10"/>
      <c r="BZ64" s="10"/>
      <c r="CA64" s="10"/>
      <c r="CB64" s="10"/>
      <c r="CC64" s="10"/>
      <c r="CD64" s="10"/>
      <c r="CE64" s="10"/>
      <c r="CF64" s="10"/>
      <c r="CG64" s="10"/>
      <c r="CQ64" s="10"/>
      <c r="CR64" s="10"/>
      <c r="CS64" s="10"/>
      <c r="CT64" s="10"/>
      <c r="CU64" s="10"/>
      <c r="CV64" s="10"/>
      <c r="CW64" s="10"/>
      <c r="CX64" s="10"/>
      <c r="CY64" s="10"/>
      <c r="CZ64" s="10"/>
    </row>
    <row r="65" spans="2:104" ht="16.5" x14ac:dyDescent="0.25">
      <c r="C65" s="14"/>
      <c r="AS65" s="523"/>
      <c r="AT65" s="528">
        <f>AT64+AO43</f>
        <v>3</v>
      </c>
      <c r="AU65" s="528"/>
      <c r="AV65" s="530"/>
      <c r="BC65" s="495"/>
      <c r="BD65" s="488"/>
      <c r="BE65" s="488"/>
      <c r="BF65" s="488"/>
      <c r="BG65" s="488"/>
      <c r="BH65" s="488"/>
      <c r="BI65" s="488"/>
    </row>
    <row r="66" spans="2:104" ht="16.5" x14ac:dyDescent="0.25">
      <c r="C66" s="1832" t="s">
        <v>164</v>
      </c>
      <c r="D66" s="1832"/>
      <c r="E66" s="1832"/>
      <c r="F66" s="1832"/>
      <c r="G66" s="1832"/>
      <c r="H66" s="1832"/>
      <c r="I66" s="1832"/>
      <c r="J66" s="1832"/>
      <c r="K66" s="1832"/>
      <c r="L66" s="1832"/>
      <c r="M66" s="1832"/>
      <c r="N66" s="1832"/>
      <c r="O66" s="1832"/>
      <c r="P66" s="1832"/>
      <c r="Q66" s="1832"/>
      <c r="R66" s="1832"/>
      <c r="S66" s="1832"/>
      <c r="T66" s="1832"/>
      <c r="U66" s="1832"/>
      <c r="V66" s="1832"/>
      <c r="W66" s="1832"/>
      <c r="X66" s="1832"/>
      <c r="Y66" s="1832"/>
      <c r="Z66" s="1832"/>
      <c r="AA66" s="1832"/>
      <c r="AB66" s="1832"/>
      <c r="AC66" s="1832"/>
      <c r="AD66" s="1832"/>
      <c r="AE66" s="1832"/>
      <c r="AF66" s="1832"/>
      <c r="AG66" s="1832"/>
      <c r="AH66" s="1832"/>
      <c r="AI66" s="1832"/>
      <c r="AJ66" s="1832"/>
      <c r="AK66" s="1832"/>
      <c r="AS66" s="523"/>
      <c r="AT66" s="531"/>
      <c r="AU66" s="531"/>
      <c r="AV66" s="531"/>
      <c r="AW66" s="493"/>
      <c r="AX66" s="493"/>
      <c r="AY66" s="493"/>
      <c r="AZ66" s="493"/>
      <c r="BA66" s="493"/>
      <c r="BB66" s="493"/>
      <c r="BC66" s="525"/>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524"/>
    </row>
    <row r="67" spans="2:104" ht="7.5" customHeight="1" x14ac:dyDescent="0.25">
      <c r="C67" s="14"/>
      <c r="D67" s="14"/>
      <c r="E67" s="14"/>
      <c r="F67" s="14"/>
      <c r="G67" s="14"/>
      <c r="H67" s="14"/>
      <c r="I67" s="14"/>
      <c r="J67" s="13"/>
      <c r="K67" s="13"/>
      <c r="L67" s="13"/>
      <c r="M67" s="14"/>
      <c r="N67" s="14"/>
      <c r="O67" s="14"/>
      <c r="P67" s="14"/>
      <c r="Q67" s="14"/>
      <c r="R67" s="14"/>
      <c r="S67" s="14"/>
      <c r="T67" s="13"/>
      <c r="U67" s="13"/>
      <c r="V67" s="13"/>
      <c r="W67" s="25"/>
      <c r="X67" s="25"/>
      <c r="Y67" s="25"/>
      <c r="Z67" s="25"/>
      <c r="AA67" s="13"/>
      <c r="AB67" s="13"/>
      <c r="AC67" s="13"/>
      <c r="AD67" s="13"/>
      <c r="AE67" s="13"/>
      <c r="AF67" s="25"/>
      <c r="AG67" s="561"/>
      <c r="AH67" s="25"/>
      <c r="AI67" s="26"/>
      <c r="AJ67" s="26"/>
      <c r="AK67" s="26"/>
      <c r="AV67" s="523"/>
      <c r="AW67" s="493"/>
      <c r="AX67" s="493"/>
      <c r="AY67" s="493"/>
      <c r="AZ67" s="493"/>
      <c r="BA67" s="493"/>
      <c r="BB67" s="493"/>
      <c r="BC67" s="525"/>
      <c r="BD67" s="524"/>
      <c r="BE67" s="524"/>
      <c r="BF67" s="524"/>
      <c r="BG67" s="524"/>
      <c r="BH67" s="524"/>
      <c r="BI67" s="524"/>
      <c r="BJ67" s="524"/>
      <c r="BK67" s="524"/>
      <c r="BL67" s="524"/>
      <c r="BM67" s="524"/>
      <c r="BN67" s="524"/>
      <c r="BO67" s="524"/>
      <c r="BP67" s="524"/>
      <c r="BQ67" s="524"/>
      <c r="BR67" s="524"/>
      <c r="BS67" s="524"/>
      <c r="BT67" s="524"/>
      <c r="BU67" s="524"/>
      <c r="BV67" s="524"/>
      <c r="BW67" s="524"/>
      <c r="BX67" s="524"/>
      <c r="BY67" s="524"/>
    </row>
    <row r="68" spans="2:104" ht="16.5" x14ac:dyDescent="0.25">
      <c r="D68" s="1689" t="s">
        <v>158</v>
      </c>
      <c r="E68" s="1690"/>
      <c r="F68" s="1690"/>
      <c r="G68" s="1690"/>
      <c r="H68" s="1690"/>
      <c r="I68" s="1690"/>
      <c r="J68" s="1690"/>
      <c r="K68" s="1690"/>
      <c r="L68" s="1690"/>
      <c r="M68" s="1690"/>
      <c r="N68" s="1690"/>
      <c r="O68" s="1690"/>
      <c r="P68" s="1690"/>
      <c r="Q68" s="1690"/>
      <c r="R68" s="1690"/>
      <c r="S68" s="1690"/>
      <c r="T68" s="1690"/>
      <c r="U68" s="1690"/>
      <c r="V68" s="1691"/>
      <c r="W68" s="895"/>
      <c r="X68" s="895"/>
      <c r="Y68" s="895"/>
      <c r="Z68" s="895"/>
      <c r="AA68" s="1689" t="s">
        <v>159</v>
      </c>
      <c r="AB68" s="1690"/>
      <c r="AC68" s="1690"/>
      <c r="AD68" s="1690"/>
      <c r="AE68" s="1691"/>
      <c r="AF68" s="1941"/>
      <c r="AG68" s="1941"/>
      <c r="AH68" s="1941"/>
      <c r="AI68" s="1941"/>
      <c r="AJ68" s="1941"/>
      <c r="AK68" s="1942"/>
      <c r="AL68" s="11"/>
      <c r="AM68" s="16"/>
      <c r="AV68" s="523"/>
      <c r="AW68" s="493"/>
      <c r="AX68" s="493"/>
      <c r="AY68" s="493"/>
      <c r="AZ68" s="493"/>
      <c r="BA68" s="493"/>
      <c r="BB68" s="493"/>
      <c r="BC68" s="525"/>
      <c r="BD68" s="526"/>
      <c r="BE68" s="526"/>
      <c r="BF68" s="526"/>
      <c r="BG68" s="526"/>
      <c r="BH68" s="526"/>
      <c r="BI68" s="526"/>
      <c r="BJ68" s="526"/>
      <c r="BK68" s="526"/>
      <c r="BL68" s="526"/>
      <c r="BM68" s="526"/>
      <c r="BN68" s="526"/>
      <c r="BO68" s="526"/>
      <c r="BP68" s="526"/>
      <c r="BQ68" s="526"/>
      <c r="BR68" s="526"/>
      <c r="BS68" s="524"/>
      <c r="BT68" s="524"/>
      <c r="BU68" s="524"/>
      <c r="BV68" s="524"/>
      <c r="BW68" s="524"/>
      <c r="BX68" s="524"/>
      <c r="BY68" s="524"/>
    </row>
    <row r="69" spans="2:104" ht="7.5" customHeight="1" x14ac:dyDescent="0.25">
      <c r="C69" s="14"/>
      <c r="D69" s="14"/>
      <c r="E69" s="14"/>
      <c r="F69" s="14"/>
      <c r="G69" s="14"/>
      <c r="H69" s="14"/>
      <c r="I69" s="14"/>
      <c r="J69" s="14"/>
      <c r="K69" s="14"/>
      <c r="L69" s="14"/>
      <c r="M69" s="14"/>
      <c r="N69" s="14"/>
      <c r="O69" s="14"/>
      <c r="P69" s="14"/>
      <c r="Q69" s="14"/>
      <c r="R69" s="14"/>
      <c r="S69" s="14"/>
      <c r="T69" s="13"/>
      <c r="U69" s="13"/>
      <c r="V69" s="13"/>
      <c r="W69" s="13"/>
      <c r="X69" s="13"/>
      <c r="Y69" s="13"/>
      <c r="Z69" s="13"/>
      <c r="AA69" s="13"/>
      <c r="AB69" s="13"/>
      <c r="AC69" s="13"/>
      <c r="AD69" s="13"/>
      <c r="AE69" s="13"/>
      <c r="AF69" s="15"/>
      <c r="AG69" s="562"/>
      <c r="AH69" s="15"/>
      <c r="AI69" s="27"/>
      <c r="AJ69" s="27"/>
      <c r="AK69" s="27"/>
      <c r="AM69" s="11"/>
      <c r="AN69" s="11"/>
      <c r="AO69" s="11"/>
      <c r="AV69" s="523"/>
      <c r="AW69" s="493"/>
      <c r="AX69" s="493"/>
      <c r="AY69" s="493"/>
      <c r="AZ69" s="493"/>
      <c r="BA69" s="493"/>
      <c r="BB69" s="493"/>
      <c r="BC69" s="525"/>
      <c r="BE69" s="524"/>
      <c r="BF69" s="524"/>
      <c r="BG69" s="524"/>
      <c r="BH69" s="524"/>
      <c r="BI69" s="524"/>
      <c r="BJ69" s="524"/>
      <c r="BK69" s="524"/>
      <c r="BL69" s="524"/>
      <c r="BM69" s="524"/>
      <c r="BN69" s="524"/>
      <c r="BO69" s="524"/>
      <c r="BP69" s="524"/>
      <c r="BQ69" s="524"/>
      <c r="BR69" s="524"/>
      <c r="BS69" s="524"/>
      <c r="BT69" s="524"/>
      <c r="BU69" s="524"/>
      <c r="BV69" s="524"/>
      <c r="BW69" s="524"/>
      <c r="BX69" s="524"/>
      <c r="BY69" s="524"/>
    </row>
    <row r="70" spans="2:104" s="742" customFormat="1" ht="18.75" x14ac:dyDescent="0.25">
      <c r="B70" s="739"/>
      <c r="C70" s="1913" t="s">
        <v>417</v>
      </c>
      <c r="D70" s="1913"/>
      <c r="E70" s="1913"/>
      <c r="F70" s="1913"/>
      <c r="G70" s="1913"/>
      <c r="H70" s="1913"/>
      <c r="I70" s="1913"/>
      <c r="J70" s="1913"/>
      <c r="K70" s="1913"/>
      <c r="L70" s="1913"/>
      <c r="M70" s="1913"/>
      <c r="N70" s="1913"/>
      <c r="O70" s="1913"/>
      <c r="P70" s="1913"/>
      <c r="Q70" s="1913"/>
      <c r="R70" s="1913"/>
      <c r="S70" s="1913"/>
      <c r="T70" s="1913"/>
      <c r="U70" s="1913"/>
      <c r="V70" s="1913"/>
      <c r="W70" s="1913"/>
      <c r="X70" s="1913"/>
      <c r="Y70" s="1913"/>
      <c r="Z70" s="1913"/>
      <c r="AA70" s="1913"/>
      <c r="AB70" s="1913"/>
      <c r="AC70" s="1913"/>
      <c r="AD70" s="1913"/>
      <c r="AE70" s="1913"/>
      <c r="AF70" s="1913"/>
      <c r="AG70" s="1913"/>
      <c r="AH70" s="1913"/>
      <c r="AI70" s="1913"/>
      <c r="AJ70" s="740"/>
      <c r="AK70" s="1933" t="s">
        <v>416</v>
      </c>
      <c r="AL70" s="1934"/>
      <c r="AM70" s="1934"/>
      <c r="AN70" s="1934"/>
      <c r="AO70" s="1934"/>
      <c r="AP70" s="1934"/>
      <c r="AQ70" s="1934"/>
      <c r="AR70" s="1934"/>
      <c r="AS70" s="1934"/>
      <c r="AT70" s="1934"/>
      <c r="AU70" s="1934"/>
      <c r="AV70" s="1934"/>
      <c r="AW70" s="1934"/>
      <c r="AX70" s="1934"/>
      <c r="AY70" s="1934"/>
      <c r="AZ70" s="1934"/>
      <c r="BA70" s="1934"/>
      <c r="BB70" s="1934"/>
      <c r="BC70" s="1934"/>
      <c r="BD70" s="1934"/>
      <c r="BE70" s="1935"/>
      <c r="BF70" s="741"/>
      <c r="BG70" s="741"/>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Q70" s="739"/>
      <c r="CR70" s="739"/>
      <c r="CS70" s="739"/>
      <c r="CT70" s="739"/>
      <c r="CU70" s="739"/>
      <c r="CV70" s="739"/>
      <c r="CW70" s="739"/>
      <c r="CX70" s="739"/>
      <c r="CY70" s="739"/>
      <c r="CZ70" s="739"/>
    </row>
    <row r="71" spans="2:104" ht="35.25" customHeight="1" x14ac:dyDescent="0.2">
      <c r="C71" s="1919" t="s">
        <v>385</v>
      </c>
      <c r="D71" s="1692" t="s">
        <v>386</v>
      </c>
      <c r="E71" s="1692"/>
      <c r="F71" s="1692"/>
      <c r="G71" s="1692"/>
      <c r="H71" s="1692"/>
      <c r="I71" s="1692"/>
      <c r="J71" s="1692"/>
      <c r="K71" s="1692"/>
      <c r="L71" s="1693"/>
      <c r="M71" s="871" t="s">
        <v>387</v>
      </c>
      <c r="N71" s="871"/>
      <c r="O71" s="1863" t="s">
        <v>384</v>
      </c>
      <c r="P71" s="1863"/>
      <c r="Q71" s="1863"/>
      <c r="R71" s="1863"/>
      <c r="S71" s="1863"/>
      <c r="T71" s="1863"/>
      <c r="U71" s="856"/>
      <c r="V71" s="1761" t="s">
        <v>400</v>
      </c>
      <c r="W71" s="1692"/>
      <c r="X71" s="1693"/>
      <c r="Y71" s="1761" t="s">
        <v>399</v>
      </c>
      <c r="Z71" s="1692"/>
      <c r="AA71" s="1761" t="s">
        <v>401</v>
      </c>
      <c r="AB71" s="1692"/>
      <c r="AC71" s="855" t="s">
        <v>402</v>
      </c>
      <c r="AD71" s="867" t="s">
        <v>479</v>
      </c>
      <c r="AE71" s="871" t="s">
        <v>408</v>
      </c>
      <c r="AF71" s="871"/>
      <c r="AG71" s="871"/>
      <c r="AH71" s="871"/>
      <c r="AI71" s="871"/>
      <c r="AJ71" s="738"/>
      <c r="AK71" s="873" t="s">
        <v>461</v>
      </c>
      <c r="AL71" s="873"/>
      <c r="AM71" s="873"/>
      <c r="AN71" s="873"/>
      <c r="AO71" s="873"/>
      <c r="AP71" s="873"/>
      <c r="AQ71" s="873"/>
      <c r="AR71" s="873"/>
      <c r="AS71" s="873"/>
      <c r="AT71" s="874" t="s">
        <v>8</v>
      </c>
      <c r="AU71" s="874"/>
      <c r="AV71" s="874"/>
      <c r="AW71" s="874"/>
      <c r="AX71" s="874"/>
      <c r="AY71" s="874"/>
      <c r="AZ71" s="874"/>
      <c r="BA71" s="874"/>
      <c r="BB71" s="874"/>
      <c r="BC71" s="874"/>
      <c r="BD71" s="874"/>
      <c r="BE71" s="874"/>
      <c r="BF71" s="28"/>
      <c r="BG71" s="29"/>
      <c r="BH71" s="29"/>
      <c r="BI71" s="29"/>
      <c r="BJ71" s="30"/>
      <c r="BK71" s="30"/>
      <c r="BL71" s="30"/>
      <c r="BM71" s="30"/>
      <c r="BN71" s="30"/>
      <c r="BO71" s="30"/>
      <c r="BQ71" s="10"/>
      <c r="BR71" s="10"/>
      <c r="BS71" s="10"/>
      <c r="BT71" s="10"/>
      <c r="BU71" s="10"/>
      <c r="BV71" s="10"/>
      <c r="BW71" s="10"/>
      <c r="BX71" s="10"/>
      <c r="BY71" s="10"/>
      <c r="BZ71" s="10"/>
      <c r="CA71" s="10"/>
      <c r="CB71" s="10"/>
      <c r="CC71" s="10"/>
      <c r="CD71" s="10"/>
      <c r="CE71" s="10"/>
      <c r="CF71" s="10"/>
      <c r="CG71" s="10"/>
      <c r="CQ71" s="10"/>
      <c r="CR71" s="10"/>
      <c r="CS71" s="10"/>
      <c r="CT71" s="10"/>
      <c r="CU71" s="10"/>
      <c r="CV71" s="10"/>
      <c r="CW71" s="10"/>
      <c r="CX71" s="10"/>
      <c r="CY71" s="10"/>
      <c r="CZ71" s="10"/>
    </row>
    <row r="72" spans="2:104" ht="17.25" customHeight="1" x14ac:dyDescent="0.2">
      <c r="C72" s="1920"/>
      <c r="D72" s="1694"/>
      <c r="E72" s="1694"/>
      <c r="F72" s="1694"/>
      <c r="G72" s="1694"/>
      <c r="H72" s="1694"/>
      <c r="I72" s="1694"/>
      <c r="J72" s="1694"/>
      <c r="K72" s="1694"/>
      <c r="L72" s="1695"/>
      <c r="M72" s="871"/>
      <c r="N72" s="871"/>
      <c r="O72" s="1864"/>
      <c r="P72" s="1864"/>
      <c r="Q72" s="1864"/>
      <c r="R72" s="1864"/>
      <c r="S72" s="1864"/>
      <c r="T72" s="1864"/>
      <c r="U72" s="868"/>
      <c r="V72" s="1762"/>
      <c r="W72" s="1694"/>
      <c r="X72" s="1695"/>
      <c r="Y72" s="1762"/>
      <c r="Z72" s="1694"/>
      <c r="AA72" s="1762"/>
      <c r="AB72" s="1694"/>
      <c r="AC72" s="1939"/>
      <c r="AD72" s="868"/>
      <c r="AE72" s="871"/>
      <c r="AF72" s="871"/>
      <c r="AG72" s="871"/>
      <c r="AH72" s="871"/>
      <c r="AI72" s="871"/>
      <c r="AJ72" s="738"/>
      <c r="AK72" s="873"/>
      <c r="AL72" s="873"/>
      <c r="AM72" s="873"/>
      <c r="AN72" s="873"/>
      <c r="AO72" s="873"/>
      <c r="AP72" s="873"/>
      <c r="AQ72" s="873"/>
      <c r="AR72" s="873"/>
      <c r="AS72" s="873"/>
      <c r="AT72" s="1682" t="s">
        <v>409</v>
      </c>
      <c r="AU72" s="1683"/>
      <c r="AV72" s="1683"/>
      <c r="AW72" s="1684"/>
      <c r="AX72" s="857" t="s">
        <v>460</v>
      </c>
      <c r="AY72" s="858"/>
      <c r="AZ72" s="858"/>
      <c r="BA72" s="859"/>
      <c r="BB72" s="875" t="s">
        <v>407</v>
      </c>
      <c r="BC72" s="875"/>
      <c r="BD72" s="875"/>
      <c r="BE72" s="875"/>
      <c r="BF72" s="524"/>
      <c r="BG72" s="28"/>
      <c r="BH72" s="28"/>
      <c r="BI72" s="28"/>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Q72" s="10"/>
      <c r="CR72" s="10"/>
      <c r="CS72" s="10"/>
      <c r="CT72" s="10"/>
      <c r="CU72" s="10"/>
      <c r="CV72" s="10"/>
      <c r="CW72" s="10"/>
      <c r="CX72" s="10"/>
      <c r="CY72" s="10"/>
      <c r="CZ72" s="10"/>
    </row>
    <row r="73" spans="2:104" ht="15.75" customHeight="1" x14ac:dyDescent="0.2">
      <c r="C73" s="1921"/>
      <c r="D73" s="1696"/>
      <c r="E73" s="1696"/>
      <c r="F73" s="1696"/>
      <c r="G73" s="1696"/>
      <c r="H73" s="1696"/>
      <c r="I73" s="1696"/>
      <c r="J73" s="1696"/>
      <c r="K73" s="1696"/>
      <c r="L73" s="1697"/>
      <c r="M73" s="871"/>
      <c r="N73" s="871"/>
      <c r="O73" s="1865"/>
      <c r="P73" s="1865"/>
      <c r="Q73" s="1865"/>
      <c r="R73" s="1865"/>
      <c r="S73" s="1865"/>
      <c r="T73" s="1865"/>
      <c r="U73" s="869"/>
      <c r="V73" s="1763"/>
      <c r="W73" s="1696"/>
      <c r="X73" s="1697"/>
      <c r="Y73" s="1763"/>
      <c r="Z73" s="1696"/>
      <c r="AA73" s="1763"/>
      <c r="AB73" s="1696"/>
      <c r="AC73" s="1940"/>
      <c r="AD73" s="869"/>
      <c r="AE73" s="871" t="s">
        <v>18</v>
      </c>
      <c r="AF73" s="871"/>
      <c r="AG73" s="871"/>
      <c r="AH73" s="871"/>
      <c r="AI73" s="871"/>
      <c r="AJ73" s="738"/>
      <c r="AK73" s="866" t="s">
        <v>403</v>
      </c>
      <c r="AL73" s="866"/>
      <c r="AM73" s="866"/>
      <c r="AN73" s="866"/>
      <c r="AO73" s="866"/>
      <c r="AP73" s="866" t="s">
        <v>404</v>
      </c>
      <c r="AQ73" s="866"/>
      <c r="AR73" s="866"/>
      <c r="AS73" s="866"/>
      <c r="AT73" s="1685"/>
      <c r="AU73" s="1686"/>
      <c r="AV73" s="1686"/>
      <c r="AW73" s="1687"/>
      <c r="AX73" s="860"/>
      <c r="AY73" s="861"/>
      <c r="AZ73" s="861"/>
      <c r="BA73" s="862"/>
      <c r="BB73" s="875"/>
      <c r="BC73" s="875"/>
      <c r="BD73" s="875"/>
      <c r="BE73" s="875"/>
      <c r="BF73" s="524"/>
      <c r="BG73" s="28"/>
      <c r="BH73" s="28"/>
      <c r="BI73" s="28"/>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Q73" s="10"/>
      <c r="CR73" s="10"/>
      <c r="CS73" s="10"/>
      <c r="CT73" s="10"/>
      <c r="CU73" s="10"/>
      <c r="CV73" s="10"/>
      <c r="CW73" s="10"/>
      <c r="CX73" s="10"/>
      <c r="CY73" s="10"/>
      <c r="CZ73" s="10"/>
    </row>
    <row r="74" spans="2:104" s="257" customFormat="1" ht="30.75" customHeight="1" x14ac:dyDescent="0.2">
      <c r="B74" s="260"/>
      <c r="C74" s="744">
        <v>11.1</v>
      </c>
      <c r="D74" s="1254" t="s">
        <v>418</v>
      </c>
      <c r="E74" s="853"/>
      <c r="F74" s="853"/>
      <c r="G74" s="853"/>
      <c r="H74" s="853"/>
      <c r="I74" s="853"/>
      <c r="J74" s="853"/>
      <c r="K74" s="853"/>
      <c r="L74" s="854"/>
      <c r="M74" s="1788" t="s">
        <v>459</v>
      </c>
      <c r="N74" s="1789"/>
      <c r="O74" s="852" t="s">
        <v>388</v>
      </c>
      <c r="P74" s="853" t="s">
        <v>388</v>
      </c>
      <c r="Q74" s="853" t="s">
        <v>388</v>
      </c>
      <c r="R74" s="853" t="s">
        <v>388</v>
      </c>
      <c r="S74" s="853" t="s">
        <v>388</v>
      </c>
      <c r="T74" s="853" t="s">
        <v>388</v>
      </c>
      <c r="U74" s="854" t="s">
        <v>388</v>
      </c>
      <c r="V74" s="746">
        <v>4000</v>
      </c>
      <c r="W74" s="746">
        <v>4000</v>
      </c>
      <c r="X74" s="746">
        <v>4000</v>
      </c>
      <c r="Y74" s="817">
        <f>0.8</f>
        <v>0.8</v>
      </c>
      <c r="Z74" s="818"/>
      <c r="AA74" s="819">
        <f>X74*Y74</f>
        <v>3200</v>
      </c>
      <c r="AB74" s="820"/>
      <c r="AC74" s="796"/>
      <c r="AD74" s="797">
        <v>0.02</v>
      </c>
      <c r="AE74" s="870">
        <f>IF(AC74&lt;5,AA74*AC74*(1-AD74),AA74*5*(1-AD74))</f>
        <v>0</v>
      </c>
      <c r="AF74" s="870"/>
      <c r="AG74" s="870"/>
      <c r="AH74" s="870"/>
      <c r="AI74" s="870"/>
      <c r="AJ74" s="738"/>
      <c r="AK74" s="848"/>
      <c r="AL74" s="848"/>
      <c r="AM74" s="848"/>
      <c r="AN74" s="848"/>
      <c r="AO74" s="848"/>
      <c r="AP74" s="872"/>
      <c r="AQ74" s="872"/>
      <c r="AR74" s="872"/>
      <c r="AS74" s="872"/>
      <c r="AT74" s="863">
        <f>IF(BR74=2,"שגיאה! יש למלא יחידות או אחוזים",IF(AK74*AA74*(1-AD74)+AP74*AE74*(1-AD74)+BA74&gt;AE74,"שגיאה! יש חריגה מסכום ההזמנה",AK74*AA74*(1-AD74)+AP74*AE74*(1-AD74)))</f>
        <v>0</v>
      </c>
      <c r="AU74" s="864"/>
      <c r="AV74" s="864"/>
      <c r="AW74" s="865"/>
      <c r="AX74" s="755"/>
      <c r="AY74" s="755"/>
      <c r="AZ74" s="755"/>
      <c r="BA74" s="771">
        <v>0</v>
      </c>
      <c r="BB74" s="863">
        <f>AE74-AT74-BA74</f>
        <v>0</v>
      </c>
      <c r="BC74" s="864"/>
      <c r="BD74" s="864"/>
      <c r="BE74" s="865"/>
      <c r="BF74" s="525"/>
      <c r="BG74" s="8"/>
      <c r="BH74" s="524"/>
      <c r="BI74" s="524"/>
      <c r="BJ74" s="524"/>
      <c r="BR74" s="257">
        <f>COUNT(AK74:AS74)</f>
        <v>0</v>
      </c>
    </row>
    <row r="75" spans="2:104" s="257" customFormat="1" ht="30.75" customHeight="1" x14ac:dyDescent="0.2">
      <c r="B75" s="260"/>
      <c r="C75" s="744" t="s">
        <v>448</v>
      </c>
      <c r="D75" s="1254" t="s">
        <v>463</v>
      </c>
      <c r="E75" s="853"/>
      <c r="F75" s="853"/>
      <c r="G75" s="853"/>
      <c r="H75" s="853"/>
      <c r="I75" s="853"/>
      <c r="J75" s="853"/>
      <c r="K75" s="853"/>
      <c r="L75" s="854"/>
      <c r="M75" s="1790"/>
      <c r="N75" s="1791"/>
      <c r="O75" s="1794" t="s">
        <v>388</v>
      </c>
      <c r="P75" s="1795"/>
      <c r="Q75" s="1795"/>
      <c r="R75" s="1795"/>
      <c r="S75" s="1795"/>
      <c r="T75" s="1795"/>
      <c r="U75" s="1795"/>
      <c r="V75" s="747"/>
      <c r="W75" s="855"/>
      <c r="X75" s="856"/>
      <c r="Y75" s="855"/>
      <c r="Z75" s="856"/>
      <c r="AA75" s="877">
        <f>AA74*0.3</f>
        <v>960</v>
      </c>
      <c r="AB75" s="878"/>
      <c r="AC75" s="796"/>
      <c r="AD75" s="797">
        <v>0.02</v>
      </c>
      <c r="AE75" s="849" t="str">
        <f>IF(AC75&gt;=2,AA75*AC75*(1-AD75),"0")</f>
        <v>0</v>
      </c>
      <c r="AF75" s="850"/>
      <c r="AG75" s="850"/>
      <c r="AH75" s="850"/>
      <c r="AI75" s="851"/>
      <c r="AJ75" s="738"/>
      <c r="AK75" s="848"/>
      <c r="AL75" s="848"/>
      <c r="AM75" s="848"/>
      <c r="AN75" s="848"/>
      <c r="AO75" s="848"/>
      <c r="AP75" s="872"/>
      <c r="AQ75" s="872"/>
      <c r="AR75" s="872"/>
      <c r="AS75" s="872"/>
      <c r="AT75" s="863">
        <f t="shared" ref="AT75:AT101" si="0">IF(BR75=2,"שגיאה! יש למלא יחידות או אחוזים",IF(AK75*AA75*(1-AD75)+AP75*AE75*(1-AD75)+BA75&gt;AE75,"שגיאה! יש חריגה מסכום ההזמנה",AK75*AA75*(1-AD75)+AP75*AE75*(1-AD75)))</f>
        <v>0</v>
      </c>
      <c r="AU75" s="864"/>
      <c r="AV75" s="864"/>
      <c r="AW75" s="865"/>
      <c r="AX75" s="754"/>
      <c r="AY75" s="755"/>
      <c r="AZ75" s="755"/>
      <c r="BA75" s="771"/>
      <c r="BB75" s="863">
        <f t="shared" ref="BB75:BB101" si="1">AE75-AT75-BA75</f>
        <v>0</v>
      </c>
      <c r="BC75" s="864"/>
      <c r="BD75" s="864"/>
      <c r="BE75" s="865"/>
      <c r="BF75" s="525"/>
      <c r="BG75" s="8"/>
      <c r="BH75" s="524"/>
      <c r="BI75" s="524"/>
      <c r="BJ75" s="524"/>
      <c r="BR75" s="257">
        <f t="shared" ref="BR75:BR104" si="2">COUNT(AK75:AS75)</f>
        <v>0</v>
      </c>
    </row>
    <row r="76" spans="2:104" s="257" customFormat="1" ht="39" customHeight="1" x14ac:dyDescent="0.2">
      <c r="B76" s="260"/>
      <c r="C76" s="744">
        <v>11.2</v>
      </c>
      <c r="D76" s="852" t="s">
        <v>419</v>
      </c>
      <c r="E76" s="853" t="s">
        <v>419</v>
      </c>
      <c r="F76" s="853" t="s">
        <v>419</v>
      </c>
      <c r="G76" s="853" t="s">
        <v>419</v>
      </c>
      <c r="H76" s="853" t="s">
        <v>419</v>
      </c>
      <c r="I76" s="853" t="s">
        <v>419</v>
      </c>
      <c r="J76" s="853" t="s">
        <v>419</v>
      </c>
      <c r="K76" s="853" t="s">
        <v>419</v>
      </c>
      <c r="L76" s="854" t="s">
        <v>419</v>
      </c>
      <c r="M76" s="1790"/>
      <c r="N76" s="1791"/>
      <c r="O76" s="852" t="s">
        <v>388</v>
      </c>
      <c r="P76" s="853" t="s">
        <v>388</v>
      </c>
      <c r="Q76" s="853" t="s">
        <v>388</v>
      </c>
      <c r="R76" s="853" t="s">
        <v>388</v>
      </c>
      <c r="S76" s="853" t="s">
        <v>388</v>
      </c>
      <c r="T76" s="853" t="s">
        <v>388</v>
      </c>
      <c r="U76" s="854" t="s">
        <v>388</v>
      </c>
      <c r="V76" s="746">
        <v>6000</v>
      </c>
      <c r="W76" s="746">
        <v>6000</v>
      </c>
      <c r="X76" s="746">
        <v>6000</v>
      </c>
      <c r="Y76" s="817">
        <f t="shared" ref="Y76:Y101" si="3">0.8</f>
        <v>0.8</v>
      </c>
      <c r="Z76" s="818"/>
      <c r="AA76" s="819">
        <f t="shared" ref="AA76:AA101" si="4">X76*Y76</f>
        <v>4800</v>
      </c>
      <c r="AB76" s="820"/>
      <c r="AC76" s="796"/>
      <c r="AD76" s="797">
        <v>0.02</v>
      </c>
      <c r="AE76" s="849">
        <f>IF(AC76&lt;5,AA76*AC76*(1-AD76),AA76*5*(1-AD76))</f>
        <v>0</v>
      </c>
      <c r="AF76" s="850"/>
      <c r="AG76" s="850"/>
      <c r="AH76" s="850"/>
      <c r="AI76" s="851"/>
      <c r="AJ76" s="738"/>
      <c r="AK76" s="848"/>
      <c r="AL76" s="848"/>
      <c r="AM76" s="848"/>
      <c r="AN76" s="848"/>
      <c r="AO76" s="848"/>
      <c r="AP76" s="872"/>
      <c r="AQ76" s="872"/>
      <c r="AR76" s="872"/>
      <c r="AS76" s="872"/>
      <c r="AT76" s="863">
        <f t="shared" si="0"/>
        <v>0</v>
      </c>
      <c r="AU76" s="864"/>
      <c r="AV76" s="864"/>
      <c r="AW76" s="865"/>
      <c r="AX76" s="755"/>
      <c r="AY76" s="755"/>
      <c r="AZ76" s="755"/>
      <c r="BA76" s="771">
        <v>0</v>
      </c>
      <c r="BB76" s="863">
        <f t="shared" si="1"/>
        <v>0</v>
      </c>
      <c r="BC76" s="864"/>
      <c r="BD76" s="864"/>
      <c r="BE76" s="865"/>
      <c r="BF76" s="525"/>
      <c r="BG76" s="8"/>
      <c r="BH76" s="524"/>
      <c r="BI76" s="524"/>
      <c r="BJ76" s="524"/>
      <c r="BR76" s="257">
        <f t="shared" si="2"/>
        <v>0</v>
      </c>
    </row>
    <row r="77" spans="2:104" s="257" customFormat="1" ht="39" customHeight="1" x14ac:dyDescent="0.2">
      <c r="B77" s="260"/>
      <c r="C77" s="744" t="s">
        <v>449</v>
      </c>
      <c r="D77" s="852" t="s">
        <v>450</v>
      </c>
      <c r="E77" s="853" t="s">
        <v>419</v>
      </c>
      <c r="F77" s="853" t="s">
        <v>419</v>
      </c>
      <c r="G77" s="853" t="s">
        <v>419</v>
      </c>
      <c r="H77" s="853" t="s">
        <v>419</v>
      </c>
      <c r="I77" s="853" t="s">
        <v>419</v>
      </c>
      <c r="J77" s="853" t="s">
        <v>419</v>
      </c>
      <c r="K77" s="853" t="s">
        <v>419</v>
      </c>
      <c r="L77" s="854" t="s">
        <v>419</v>
      </c>
      <c r="M77" s="1792"/>
      <c r="N77" s="1793"/>
      <c r="O77" s="876" t="s">
        <v>388</v>
      </c>
      <c r="P77" s="876"/>
      <c r="Q77" s="876"/>
      <c r="R77" s="876"/>
      <c r="S77" s="876"/>
      <c r="T77" s="876"/>
      <c r="U77" s="876"/>
      <c r="V77" s="747"/>
      <c r="W77" s="855"/>
      <c r="X77" s="856"/>
      <c r="Y77" s="855"/>
      <c r="Z77" s="856"/>
      <c r="AA77" s="877">
        <f>AA76*0.3</f>
        <v>1440</v>
      </c>
      <c r="AB77" s="878"/>
      <c r="AC77" s="796"/>
      <c r="AD77" s="797">
        <v>0.02</v>
      </c>
      <c r="AE77" s="849" t="str">
        <f>IF(AC77&gt;=2,AA77*AC77*(1-AD77),"0")</f>
        <v>0</v>
      </c>
      <c r="AF77" s="850"/>
      <c r="AG77" s="850"/>
      <c r="AH77" s="850"/>
      <c r="AI77" s="851"/>
      <c r="AJ77" s="738"/>
      <c r="AK77" s="848"/>
      <c r="AL77" s="848"/>
      <c r="AM77" s="848"/>
      <c r="AN77" s="848"/>
      <c r="AO77" s="848"/>
      <c r="AP77" s="872"/>
      <c r="AQ77" s="872"/>
      <c r="AR77" s="872"/>
      <c r="AS77" s="872"/>
      <c r="AT77" s="863">
        <f t="shared" si="0"/>
        <v>0</v>
      </c>
      <c r="AU77" s="864"/>
      <c r="AV77" s="864"/>
      <c r="AW77" s="865"/>
      <c r="AX77" s="755"/>
      <c r="AY77" s="755"/>
      <c r="AZ77" s="755"/>
      <c r="BA77" s="771">
        <v>0</v>
      </c>
      <c r="BB77" s="863">
        <f t="shared" si="1"/>
        <v>0</v>
      </c>
      <c r="BC77" s="864"/>
      <c r="BD77" s="864"/>
      <c r="BE77" s="865"/>
      <c r="BF77" s="525"/>
      <c r="BG77" s="8"/>
      <c r="BH77" s="524"/>
      <c r="BI77" s="524"/>
      <c r="BJ77" s="524"/>
      <c r="BR77" s="257">
        <f t="shared" si="2"/>
        <v>0</v>
      </c>
    </row>
    <row r="78" spans="2:104" s="257" customFormat="1" ht="28.5" customHeight="1" x14ac:dyDescent="0.2">
      <c r="B78" s="260"/>
      <c r="C78" s="744">
        <v>11.3</v>
      </c>
      <c r="D78" s="852" t="s">
        <v>420</v>
      </c>
      <c r="E78" s="853" t="s">
        <v>420</v>
      </c>
      <c r="F78" s="853" t="s">
        <v>420</v>
      </c>
      <c r="G78" s="853" t="s">
        <v>420</v>
      </c>
      <c r="H78" s="853" t="s">
        <v>420</v>
      </c>
      <c r="I78" s="853" t="s">
        <v>420</v>
      </c>
      <c r="J78" s="853" t="s">
        <v>420</v>
      </c>
      <c r="K78" s="853" t="s">
        <v>420</v>
      </c>
      <c r="L78" s="854" t="s">
        <v>420</v>
      </c>
      <c r="M78" s="1814" t="s">
        <v>444</v>
      </c>
      <c r="N78" s="1815"/>
      <c r="O78" s="852" t="s">
        <v>389</v>
      </c>
      <c r="P78" s="853" t="s">
        <v>389</v>
      </c>
      <c r="Q78" s="853" t="s">
        <v>389</v>
      </c>
      <c r="R78" s="853" t="s">
        <v>389</v>
      </c>
      <c r="S78" s="853" t="s">
        <v>389</v>
      </c>
      <c r="T78" s="853" t="s">
        <v>389</v>
      </c>
      <c r="U78" s="854" t="s">
        <v>389</v>
      </c>
      <c r="V78" s="746">
        <v>22</v>
      </c>
      <c r="W78" s="746">
        <v>22</v>
      </c>
      <c r="X78" s="746">
        <v>22</v>
      </c>
      <c r="Y78" s="817">
        <f t="shared" si="3"/>
        <v>0.8</v>
      </c>
      <c r="Z78" s="818"/>
      <c r="AA78" s="819">
        <f>X78*Y78</f>
        <v>17.600000000000001</v>
      </c>
      <c r="AB78" s="820"/>
      <c r="AC78" s="796"/>
      <c r="AD78" s="797">
        <v>0</v>
      </c>
      <c r="AE78" s="849">
        <f>AA78*AC78*(1-AD78)</f>
        <v>0</v>
      </c>
      <c r="AF78" s="850"/>
      <c r="AG78" s="850"/>
      <c r="AH78" s="850"/>
      <c r="AI78" s="851"/>
      <c r="AJ78" s="738"/>
      <c r="AK78" s="848"/>
      <c r="AL78" s="848"/>
      <c r="AM78" s="848"/>
      <c r="AN78" s="848"/>
      <c r="AO78" s="848"/>
      <c r="AP78" s="872"/>
      <c r="AQ78" s="872"/>
      <c r="AR78" s="872"/>
      <c r="AS78" s="872"/>
      <c r="AT78" s="863">
        <f t="shared" si="0"/>
        <v>0</v>
      </c>
      <c r="AU78" s="864"/>
      <c r="AV78" s="864"/>
      <c r="AW78" s="865"/>
      <c r="AX78" s="755"/>
      <c r="AY78" s="755"/>
      <c r="AZ78" s="755"/>
      <c r="BA78" s="771"/>
      <c r="BB78" s="863">
        <f t="shared" si="1"/>
        <v>0</v>
      </c>
      <c r="BC78" s="864"/>
      <c r="BD78" s="864"/>
      <c r="BE78" s="865"/>
      <c r="BF78" s="525"/>
      <c r="BG78" s="8"/>
      <c r="BH78" s="524"/>
      <c r="BI78" s="524"/>
      <c r="BJ78" s="524"/>
      <c r="BR78" s="257">
        <f t="shared" si="2"/>
        <v>0</v>
      </c>
    </row>
    <row r="79" spans="2:104" s="257" customFormat="1" ht="29.25" customHeight="1" x14ac:dyDescent="0.2">
      <c r="B79" s="260"/>
      <c r="C79" s="744">
        <v>11.31</v>
      </c>
      <c r="D79" s="852" t="s">
        <v>421</v>
      </c>
      <c r="E79" s="853" t="s">
        <v>421</v>
      </c>
      <c r="F79" s="853" t="s">
        <v>421</v>
      </c>
      <c r="G79" s="853" t="s">
        <v>421</v>
      </c>
      <c r="H79" s="853" t="s">
        <v>421</v>
      </c>
      <c r="I79" s="853" t="s">
        <v>421</v>
      </c>
      <c r="J79" s="853" t="s">
        <v>421</v>
      </c>
      <c r="K79" s="853" t="s">
        <v>421</v>
      </c>
      <c r="L79" s="854" t="s">
        <v>421</v>
      </c>
      <c r="M79" s="1816"/>
      <c r="N79" s="1817"/>
      <c r="O79" s="852" t="s">
        <v>389</v>
      </c>
      <c r="P79" s="853" t="s">
        <v>389</v>
      </c>
      <c r="Q79" s="853" t="s">
        <v>389</v>
      </c>
      <c r="R79" s="853" t="s">
        <v>389</v>
      </c>
      <c r="S79" s="853" t="s">
        <v>389</v>
      </c>
      <c r="T79" s="853" t="s">
        <v>389</v>
      </c>
      <c r="U79" s="854" t="s">
        <v>389</v>
      </c>
      <c r="V79" s="746">
        <v>33</v>
      </c>
      <c r="W79" s="746">
        <v>33</v>
      </c>
      <c r="X79" s="746">
        <v>33</v>
      </c>
      <c r="Y79" s="817">
        <f t="shared" si="3"/>
        <v>0.8</v>
      </c>
      <c r="Z79" s="818"/>
      <c r="AA79" s="819">
        <f t="shared" si="4"/>
        <v>26.400000000000002</v>
      </c>
      <c r="AB79" s="820"/>
      <c r="AC79" s="796">
        <v>0</v>
      </c>
      <c r="AD79" s="797">
        <v>0</v>
      </c>
      <c r="AE79" s="849">
        <f t="shared" ref="AE79:AE101" si="5">AA79*AC79*(1-AD79)</f>
        <v>0</v>
      </c>
      <c r="AF79" s="850"/>
      <c r="AG79" s="850"/>
      <c r="AH79" s="850"/>
      <c r="AI79" s="851"/>
      <c r="AJ79" s="738"/>
      <c r="AK79" s="848"/>
      <c r="AL79" s="848"/>
      <c r="AM79" s="848"/>
      <c r="AN79" s="848"/>
      <c r="AO79" s="848"/>
      <c r="AP79" s="872"/>
      <c r="AQ79" s="872"/>
      <c r="AR79" s="872"/>
      <c r="AS79" s="872"/>
      <c r="AT79" s="863">
        <f t="shared" si="0"/>
        <v>0</v>
      </c>
      <c r="AU79" s="864"/>
      <c r="AV79" s="864"/>
      <c r="AW79" s="865"/>
      <c r="AX79" s="755"/>
      <c r="AY79" s="755"/>
      <c r="AZ79" s="755"/>
      <c r="BA79" s="771"/>
      <c r="BB79" s="863">
        <f t="shared" si="1"/>
        <v>0</v>
      </c>
      <c r="BC79" s="864"/>
      <c r="BD79" s="864"/>
      <c r="BE79" s="865"/>
      <c r="BF79" s="525"/>
      <c r="BG79" s="8"/>
      <c r="BH79" s="524"/>
      <c r="BI79" s="524"/>
      <c r="BJ79" s="524"/>
      <c r="BR79" s="257">
        <f t="shared" si="2"/>
        <v>0</v>
      </c>
    </row>
    <row r="80" spans="2:104" s="257" customFormat="1" ht="28.5" customHeight="1" x14ac:dyDescent="0.2">
      <c r="B80" s="260"/>
      <c r="C80" s="744">
        <v>11.32</v>
      </c>
      <c r="D80" s="852" t="s">
        <v>422</v>
      </c>
      <c r="E80" s="853" t="s">
        <v>422</v>
      </c>
      <c r="F80" s="853" t="s">
        <v>422</v>
      </c>
      <c r="G80" s="853" t="s">
        <v>422</v>
      </c>
      <c r="H80" s="853" t="s">
        <v>422</v>
      </c>
      <c r="I80" s="853" t="s">
        <v>422</v>
      </c>
      <c r="J80" s="853" t="s">
        <v>422</v>
      </c>
      <c r="K80" s="853" t="s">
        <v>422</v>
      </c>
      <c r="L80" s="854" t="s">
        <v>422</v>
      </c>
      <c r="M80" s="1816"/>
      <c r="N80" s="1817"/>
      <c r="O80" s="852" t="s">
        <v>389</v>
      </c>
      <c r="P80" s="853" t="s">
        <v>389</v>
      </c>
      <c r="Q80" s="853" t="s">
        <v>389</v>
      </c>
      <c r="R80" s="853" t="s">
        <v>389</v>
      </c>
      <c r="S80" s="853" t="s">
        <v>389</v>
      </c>
      <c r="T80" s="853" t="s">
        <v>389</v>
      </c>
      <c r="U80" s="854" t="s">
        <v>389</v>
      </c>
      <c r="V80" s="746">
        <v>13</v>
      </c>
      <c r="W80" s="746">
        <v>13</v>
      </c>
      <c r="X80" s="746">
        <v>13</v>
      </c>
      <c r="Y80" s="817">
        <f t="shared" si="3"/>
        <v>0.8</v>
      </c>
      <c r="Z80" s="818"/>
      <c r="AA80" s="819">
        <f t="shared" si="4"/>
        <v>10.4</v>
      </c>
      <c r="AB80" s="820"/>
      <c r="AC80" s="796">
        <v>0</v>
      </c>
      <c r="AD80" s="797">
        <v>0.02</v>
      </c>
      <c r="AE80" s="849">
        <f t="shared" si="5"/>
        <v>0</v>
      </c>
      <c r="AF80" s="850"/>
      <c r="AG80" s="850"/>
      <c r="AH80" s="850"/>
      <c r="AI80" s="851"/>
      <c r="AJ80" s="738"/>
      <c r="AK80" s="848"/>
      <c r="AL80" s="848"/>
      <c r="AM80" s="848"/>
      <c r="AN80" s="848"/>
      <c r="AO80" s="848"/>
      <c r="AP80" s="872"/>
      <c r="AQ80" s="872"/>
      <c r="AR80" s="872"/>
      <c r="AS80" s="872"/>
      <c r="AT80" s="863">
        <f t="shared" si="0"/>
        <v>0</v>
      </c>
      <c r="AU80" s="864"/>
      <c r="AV80" s="864"/>
      <c r="AW80" s="865"/>
      <c r="AX80" s="755"/>
      <c r="AY80" s="755"/>
      <c r="AZ80" s="755"/>
      <c r="BA80" s="771"/>
      <c r="BB80" s="863">
        <f t="shared" si="1"/>
        <v>0</v>
      </c>
      <c r="BC80" s="864"/>
      <c r="BD80" s="864"/>
      <c r="BE80" s="865"/>
      <c r="BF80" s="525"/>
      <c r="BG80" s="8"/>
      <c r="BH80" s="524"/>
      <c r="BI80" s="524"/>
      <c r="BJ80" s="524"/>
      <c r="BR80" s="257">
        <f t="shared" si="2"/>
        <v>0</v>
      </c>
    </row>
    <row r="81" spans="2:70" s="257" customFormat="1" ht="26.25" customHeight="1" x14ac:dyDescent="0.2">
      <c r="B81" s="260"/>
      <c r="C81" s="744">
        <v>11.33</v>
      </c>
      <c r="D81" s="852" t="s">
        <v>423</v>
      </c>
      <c r="E81" s="853" t="s">
        <v>423</v>
      </c>
      <c r="F81" s="853" t="s">
        <v>423</v>
      </c>
      <c r="G81" s="853" t="s">
        <v>423</v>
      </c>
      <c r="H81" s="853" t="s">
        <v>423</v>
      </c>
      <c r="I81" s="853" t="s">
        <v>423</v>
      </c>
      <c r="J81" s="853" t="s">
        <v>423</v>
      </c>
      <c r="K81" s="853" t="s">
        <v>423</v>
      </c>
      <c r="L81" s="854" t="s">
        <v>423</v>
      </c>
      <c r="M81" s="1816"/>
      <c r="N81" s="1817"/>
      <c r="O81" s="852" t="s">
        <v>389</v>
      </c>
      <c r="P81" s="853" t="s">
        <v>389</v>
      </c>
      <c r="Q81" s="853" t="s">
        <v>389</v>
      </c>
      <c r="R81" s="853" t="s">
        <v>389</v>
      </c>
      <c r="S81" s="853" t="s">
        <v>389</v>
      </c>
      <c r="T81" s="853" t="s">
        <v>389</v>
      </c>
      <c r="U81" s="854" t="s">
        <v>389</v>
      </c>
      <c r="V81" s="746">
        <v>20</v>
      </c>
      <c r="W81" s="746">
        <v>20</v>
      </c>
      <c r="X81" s="746">
        <v>20</v>
      </c>
      <c r="Y81" s="817">
        <f t="shared" si="3"/>
        <v>0.8</v>
      </c>
      <c r="Z81" s="818"/>
      <c r="AA81" s="819">
        <f t="shared" si="4"/>
        <v>16</v>
      </c>
      <c r="AB81" s="820"/>
      <c r="AC81" s="796">
        <v>0</v>
      </c>
      <c r="AD81" s="797"/>
      <c r="AE81" s="849">
        <f t="shared" si="5"/>
        <v>0</v>
      </c>
      <c r="AF81" s="850"/>
      <c r="AG81" s="850"/>
      <c r="AH81" s="850"/>
      <c r="AI81" s="851"/>
      <c r="AJ81" s="738"/>
      <c r="AK81" s="848"/>
      <c r="AL81" s="848"/>
      <c r="AM81" s="848"/>
      <c r="AN81" s="848"/>
      <c r="AO81" s="848"/>
      <c r="AP81" s="872"/>
      <c r="AQ81" s="872"/>
      <c r="AR81" s="872"/>
      <c r="AS81" s="872"/>
      <c r="AT81" s="863">
        <f t="shared" si="0"/>
        <v>0</v>
      </c>
      <c r="AU81" s="864"/>
      <c r="AV81" s="864"/>
      <c r="AW81" s="865"/>
      <c r="AX81" s="755"/>
      <c r="AY81" s="755"/>
      <c r="AZ81" s="755"/>
      <c r="BA81" s="771"/>
      <c r="BB81" s="863">
        <f t="shared" si="1"/>
        <v>0</v>
      </c>
      <c r="BC81" s="864"/>
      <c r="BD81" s="864"/>
      <c r="BE81" s="865"/>
      <c r="BF81" s="525"/>
      <c r="BG81" s="8"/>
      <c r="BH81" s="524"/>
      <c r="BI81" s="524"/>
      <c r="BJ81" s="524"/>
      <c r="BR81" s="257">
        <f t="shared" si="2"/>
        <v>0</v>
      </c>
    </row>
    <row r="82" spans="2:70" s="257" customFormat="1" ht="27.75" customHeight="1" x14ac:dyDescent="0.2">
      <c r="B82" s="260"/>
      <c r="C82" s="744">
        <v>11.34</v>
      </c>
      <c r="D82" s="852" t="s">
        <v>424</v>
      </c>
      <c r="E82" s="853" t="s">
        <v>424</v>
      </c>
      <c r="F82" s="853" t="s">
        <v>424</v>
      </c>
      <c r="G82" s="853" t="s">
        <v>424</v>
      </c>
      <c r="H82" s="853" t="s">
        <v>424</v>
      </c>
      <c r="I82" s="853" t="s">
        <v>424</v>
      </c>
      <c r="J82" s="853" t="s">
        <v>424</v>
      </c>
      <c r="K82" s="853" t="s">
        <v>424</v>
      </c>
      <c r="L82" s="854" t="s">
        <v>424</v>
      </c>
      <c r="M82" s="1816"/>
      <c r="N82" s="1817"/>
      <c r="O82" s="852" t="s">
        <v>389</v>
      </c>
      <c r="P82" s="853" t="s">
        <v>389</v>
      </c>
      <c r="Q82" s="853" t="s">
        <v>389</v>
      </c>
      <c r="R82" s="853" t="s">
        <v>389</v>
      </c>
      <c r="S82" s="853" t="s">
        <v>389</v>
      </c>
      <c r="T82" s="853" t="s">
        <v>389</v>
      </c>
      <c r="U82" s="854" t="s">
        <v>389</v>
      </c>
      <c r="V82" s="746">
        <v>5</v>
      </c>
      <c r="W82" s="746">
        <v>5</v>
      </c>
      <c r="X82" s="746">
        <v>5</v>
      </c>
      <c r="Y82" s="817">
        <f t="shared" si="3"/>
        <v>0.8</v>
      </c>
      <c r="Z82" s="818"/>
      <c r="AA82" s="819">
        <f t="shared" si="4"/>
        <v>4</v>
      </c>
      <c r="AB82" s="820"/>
      <c r="AC82" s="796">
        <v>0</v>
      </c>
      <c r="AD82" s="797"/>
      <c r="AE82" s="849">
        <f t="shared" si="5"/>
        <v>0</v>
      </c>
      <c r="AF82" s="850"/>
      <c r="AG82" s="850"/>
      <c r="AH82" s="850"/>
      <c r="AI82" s="851"/>
      <c r="AJ82" s="738"/>
      <c r="AK82" s="848"/>
      <c r="AL82" s="848"/>
      <c r="AM82" s="848"/>
      <c r="AN82" s="848"/>
      <c r="AO82" s="848"/>
      <c r="AP82" s="872"/>
      <c r="AQ82" s="872"/>
      <c r="AR82" s="872"/>
      <c r="AS82" s="872"/>
      <c r="AT82" s="863">
        <f t="shared" si="0"/>
        <v>0</v>
      </c>
      <c r="AU82" s="864"/>
      <c r="AV82" s="864"/>
      <c r="AW82" s="865"/>
      <c r="AX82" s="755"/>
      <c r="AY82" s="755"/>
      <c r="AZ82" s="755"/>
      <c r="BA82" s="771"/>
      <c r="BB82" s="863">
        <f t="shared" si="1"/>
        <v>0</v>
      </c>
      <c r="BC82" s="864"/>
      <c r="BD82" s="864"/>
      <c r="BE82" s="865"/>
      <c r="BF82" s="525"/>
      <c r="BG82" s="8"/>
      <c r="BH82" s="524"/>
      <c r="BI82" s="524"/>
      <c r="BJ82" s="524"/>
      <c r="BR82" s="257">
        <f t="shared" si="2"/>
        <v>0</v>
      </c>
    </row>
    <row r="83" spans="2:70" s="257" customFormat="1" ht="31.5" customHeight="1" x14ac:dyDescent="0.2">
      <c r="B83" s="260"/>
      <c r="C83" s="744">
        <v>11.35</v>
      </c>
      <c r="D83" s="852" t="s">
        <v>425</v>
      </c>
      <c r="E83" s="853" t="s">
        <v>425</v>
      </c>
      <c r="F83" s="853" t="s">
        <v>425</v>
      </c>
      <c r="G83" s="853" t="s">
        <v>425</v>
      </c>
      <c r="H83" s="853" t="s">
        <v>425</v>
      </c>
      <c r="I83" s="853" t="s">
        <v>425</v>
      </c>
      <c r="J83" s="853" t="s">
        <v>425</v>
      </c>
      <c r="K83" s="853" t="s">
        <v>425</v>
      </c>
      <c r="L83" s="854" t="s">
        <v>425</v>
      </c>
      <c r="M83" s="1816"/>
      <c r="N83" s="1817"/>
      <c r="O83" s="852" t="s">
        <v>389</v>
      </c>
      <c r="P83" s="853" t="s">
        <v>389</v>
      </c>
      <c r="Q83" s="853" t="s">
        <v>389</v>
      </c>
      <c r="R83" s="853" t="s">
        <v>389</v>
      </c>
      <c r="S83" s="853" t="s">
        <v>389</v>
      </c>
      <c r="T83" s="853" t="s">
        <v>389</v>
      </c>
      <c r="U83" s="854" t="s">
        <v>389</v>
      </c>
      <c r="V83" s="746">
        <v>6</v>
      </c>
      <c r="W83" s="746">
        <v>6</v>
      </c>
      <c r="X83" s="746">
        <v>6</v>
      </c>
      <c r="Y83" s="817">
        <f t="shared" si="3"/>
        <v>0.8</v>
      </c>
      <c r="Z83" s="818"/>
      <c r="AA83" s="819">
        <f t="shared" si="4"/>
        <v>4.8000000000000007</v>
      </c>
      <c r="AB83" s="820"/>
      <c r="AC83" s="796">
        <v>0</v>
      </c>
      <c r="AD83" s="797"/>
      <c r="AE83" s="849">
        <f t="shared" si="5"/>
        <v>0</v>
      </c>
      <c r="AF83" s="850"/>
      <c r="AG83" s="850"/>
      <c r="AH83" s="850"/>
      <c r="AI83" s="851"/>
      <c r="AJ83" s="738"/>
      <c r="AK83" s="848"/>
      <c r="AL83" s="848"/>
      <c r="AM83" s="848"/>
      <c r="AN83" s="848"/>
      <c r="AO83" s="848"/>
      <c r="AP83" s="872"/>
      <c r="AQ83" s="872"/>
      <c r="AR83" s="872"/>
      <c r="AS83" s="872"/>
      <c r="AT83" s="863">
        <f t="shared" si="0"/>
        <v>0</v>
      </c>
      <c r="AU83" s="864"/>
      <c r="AV83" s="864"/>
      <c r="AW83" s="865"/>
      <c r="AX83" s="755"/>
      <c r="AY83" s="755"/>
      <c r="AZ83" s="755"/>
      <c r="BA83" s="771"/>
      <c r="BB83" s="863">
        <f t="shared" si="1"/>
        <v>0</v>
      </c>
      <c r="BC83" s="864"/>
      <c r="BD83" s="864"/>
      <c r="BE83" s="865"/>
      <c r="BF83" s="525"/>
      <c r="BG83" s="8"/>
      <c r="BH83" s="524"/>
      <c r="BI83" s="524"/>
      <c r="BJ83" s="524"/>
      <c r="BR83" s="257">
        <f t="shared" si="2"/>
        <v>0</v>
      </c>
    </row>
    <row r="84" spans="2:70" s="257" customFormat="1" ht="27" customHeight="1" x14ac:dyDescent="0.2">
      <c r="B84" s="260"/>
      <c r="C84" s="744">
        <v>11.36</v>
      </c>
      <c r="D84" s="852" t="s">
        <v>426</v>
      </c>
      <c r="E84" s="853" t="s">
        <v>426</v>
      </c>
      <c r="F84" s="853" t="s">
        <v>426</v>
      </c>
      <c r="G84" s="853" t="s">
        <v>426</v>
      </c>
      <c r="H84" s="853" t="s">
        <v>426</v>
      </c>
      <c r="I84" s="853" t="s">
        <v>426</v>
      </c>
      <c r="J84" s="853" t="s">
        <v>426</v>
      </c>
      <c r="K84" s="853" t="s">
        <v>426</v>
      </c>
      <c r="L84" s="854" t="s">
        <v>426</v>
      </c>
      <c r="M84" s="1816"/>
      <c r="N84" s="1817"/>
      <c r="O84" s="852" t="s">
        <v>389</v>
      </c>
      <c r="P84" s="853" t="s">
        <v>389</v>
      </c>
      <c r="Q84" s="853" t="s">
        <v>389</v>
      </c>
      <c r="R84" s="853" t="s">
        <v>389</v>
      </c>
      <c r="S84" s="853" t="s">
        <v>389</v>
      </c>
      <c r="T84" s="853" t="s">
        <v>389</v>
      </c>
      <c r="U84" s="854" t="s">
        <v>389</v>
      </c>
      <c r="V84" s="746">
        <v>3</v>
      </c>
      <c r="W84" s="746">
        <v>3</v>
      </c>
      <c r="X84" s="746">
        <v>3</v>
      </c>
      <c r="Y84" s="817">
        <f t="shared" si="3"/>
        <v>0.8</v>
      </c>
      <c r="Z84" s="818"/>
      <c r="AA84" s="819">
        <f t="shared" si="4"/>
        <v>2.4000000000000004</v>
      </c>
      <c r="AB84" s="820"/>
      <c r="AC84" s="796">
        <v>0</v>
      </c>
      <c r="AD84" s="797"/>
      <c r="AE84" s="849">
        <f t="shared" si="5"/>
        <v>0</v>
      </c>
      <c r="AF84" s="850"/>
      <c r="AG84" s="850"/>
      <c r="AH84" s="850"/>
      <c r="AI84" s="851"/>
      <c r="AJ84" s="738"/>
      <c r="AK84" s="848"/>
      <c r="AL84" s="848"/>
      <c r="AM84" s="848"/>
      <c r="AN84" s="848"/>
      <c r="AO84" s="848"/>
      <c r="AP84" s="872"/>
      <c r="AQ84" s="872"/>
      <c r="AR84" s="872"/>
      <c r="AS84" s="872"/>
      <c r="AT84" s="863">
        <f t="shared" si="0"/>
        <v>0</v>
      </c>
      <c r="AU84" s="864"/>
      <c r="AV84" s="864"/>
      <c r="AW84" s="865"/>
      <c r="AX84" s="755"/>
      <c r="AY84" s="755"/>
      <c r="AZ84" s="755"/>
      <c r="BA84" s="771"/>
      <c r="BB84" s="863">
        <f t="shared" si="1"/>
        <v>0</v>
      </c>
      <c r="BC84" s="864"/>
      <c r="BD84" s="864"/>
      <c r="BE84" s="865"/>
      <c r="BF84" s="525"/>
      <c r="BG84" s="8"/>
      <c r="BH84" s="524"/>
      <c r="BI84" s="524"/>
      <c r="BJ84" s="524"/>
      <c r="BR84" s="257">
        <f t="shared" si="2"/>
        <v>0</v>
      </c>
    </row>
    <row r="85" spans="2:70" s="257" customFormat="1" ht="32.25" customHeight="1" x14ac:dyDescent="0.2">
      <c r="B85" s="260"/>
      <c r="C85" s="744">
        <v>11.37</v>
      </c>
      <c r="D85" s="852" t="s">
        <v>427</v>
      </c>
      <c r="E85" s="853" t="s">
        <v>427</v>
      </c>
      <c r="F85" s="853" t="s">
        <v>427</v>
      </c>
      <c r="G85" s="853" t="s">
        <v>427</v>
      </c>
      <c r="H85" s="853" t="s">
        <v>427</v>
      </c>
      <c r="I85" s="853" t="s">
        <v>427</v>
      </c>
      <c r="J85" s="853" t="s">
        <v>427</v>
      </c>
      <c r="K85" s="853" t="s">
        <v>427</v>
      </c>
      <c r="L85" s="854" t="s">
        <v>427</v>
      </c>
      <c r="M85" s="1816"/>
      <c r="N85" s="1817"/>
      <c r="O85" s="852" t="s">
        <v>389</v>
      </c>
      <c r="P85" s="853" t="s">
        <v>389</v>
      </c>
      <c r="Q85" s="853" t="s">
        <v>389</v>
      </c>
      <c r="R85" s="853" t="s">
        <v>389</v>
      </c>
      <c r="S85" s="853" t="s">
        <v>389</v>
      </c>
      <c r="T85" s="853" t="s">
        <v>389</v>
      </c>
      <c r="U85" s="854" t="s">
        <v>389</v>
      </c>
      <c r="V85" s="746">
        <v>4</v>
      </c>
      <c r="W85" s="746">
        <v>4</v>
      </c>
      <c r="X85" s="746">
        <v>4</v>
      </c>
      <c r="Y85" s="817">
        <f t="shared" si="3"/>
        <v>0.8</v>
      </c>
      <c r="Z85" s="818"/>
      <c r="AA85" s="819">
        <f t="shared" si="4"/>
        <v>3.2</v>
      </c>
      <c r="AB85" s="820"/>
      <c r="AC85" s="796">
        <v>0</v>
      </c>
      <c r="AD85" s="797"/>
      <c r="AE85" s="849">
        <f t="shared" si="5"/>
        <v>0</v>
      </c>
      <c r="AF85" s="850"/>
      <c r="AG85" s="850"/>
      <c r="AH85" s="850"/>
      <c r="AI85" s="851"/>
      <c r="AJ85" s="738"/>
      <c r="AK85" s="848">
        <v>0</v>
      </c>
      <c r="AL85" s="848"/>
      <c r="AM85" s="848"/>
      <c r="AN85" s="848"/>
      <c r="AO85" s="848"/>
      <c r="AP85" s="872"/>
      <c r="AQ85" s="872"/>
      <c r="AR85" s="872"/>
      <c r="AS85" s="872"/>
      <c r="AT85" s="863">
        <f t="shared" si="0"/>
        <v>0</v>
      </c>
      <c r="AU85" s="864"/>
      <c r="AV85" s="864"/>
      <c r="AW85" s="865"/>
      <c r="AX85" s="755"/>
      <c r="AY85" s="755"/>
      <c r="AZ85" s="755"/>
      <c r="BA85" s="771"/>
      <c r="BB85" s="863">
        <f t="shared" si="1"/>
        <v>0</v>
      </c>
      <c r="BC85" s="864"/>
      <c r="BD85" s="864"/>
      <c r="BE85" s="865"/>
      <c r="BF85" s="525"/>
      <c r="BG85" s="8"/>
      <c r="BH85" s="524"/>
      <c r="BI85" s="524"/>
      <c r="BJ85" s="524"/>
      <c r="BR85" s="257">
        <f t="shared" si="2"/>
        <v>1</v>
      </c>
    </row>
    <row r="86" spans="2:70" s="257" customFormat="1" ht="33.75" customHeight="1" x14ac:dyDescent="0.2">
      <c r="B86" s="260"/>
      <c r="C86" s="744">
        <v>11.38</v>
      </c>
      <c r="D86" s="852" t="s">
        <v>428</v>
      </c>
      <c r="E86" s="853" t="s">
        <v>428</v>
      </c>
      <c r="F86" s="853" t="s">
        <v>428</v>
      </c>
      <c r="G86" s="853" t="s">
        <v>428</v>
      </c>
      <c r="H86" s="853" t="s">
        <v>428</v>
      </c>
      <c r="I86" s="853" t="s">
        <v>428</v>
      </c>
      <c r="J86" s="853" t="s">
        <v>428</v>
      </c>
      <c r="K86" s="853" t="s">
        <v>428</v>
      </c>
      <c r="L86" s="854" t="s">
        <v>428</v>
      </c>
      <c r="M86" s="1816"/>
      <c r="N86" s="1817"/>
      <c r="O86" s="852" t="s">
        <v>390</v>
      </c>
      <c r="P86" s="853" t="s">
        <v>390</v>
      </c>
      <c r="Q86" s="853" t="s">
        <v>390</v>
      </c>
      <c r="R86" s="853" t="s">
        <v>390</v>
      </c>
      <c r="S86" s="853" t="s">
        <v>390</v>
      </c>
      <c r="T86" s="853" t="s">
        <v>390</v>
      </c>
      <c r="U86" s="854" t="s">
        <v>390</v>
      </c>
      <c r="V86" s="746">
        <v>4400</v>
      </c>
      <c r="W86" s="746">
        <v>4400</v>
      </c>
      <c r="X86" s="746">
        <v>4400</v>
      </c>
      <c r="Y86" s="817">
        <f t="shared" si="3"/>
        <v>0.8</v>
      </c>
      <c r="Z86" s="818"/>
      <c r="AA86" s="819">
        <f t="shared" si="4"/>
        <v>3520</v>
      </c>
      <c r="AB86" s="820"/>
      <c r="AC86" s="796">
        <v>0</v>
      </c>
      <c r="AD86" s="797"/>
      <c r="AE86" s="849">
        <f t="shared" si="5"/>
        <v>0</v>
      </c>
      <c r="AF86" s="850"/>
      <c r="AG86" s="850"/>
      <c r="AH86" s="850"/>
      <c r="AI86" s="851"/>
      <c r="AJ86" s="738"/>
      <c r="AK86" s="848"/>
      <c r="AL86" s="848"/>
      <c r="AM86" s="848"/>
      <c r="AN86" s="848"/>
      <c r="AO86" s="848"/>
      <c r="AP86" s="872"/>
      <c r="AQ86" s="872"/>
      <c r="AR86" s="872"/>
      <c r="AS86" s="872"/>
      <c r="AT86" s="863">
        <f t="shared" si="0"/>
        <v>0</v>
      </c>
      <c r="AU86" s="864"/>
      <c r="AV86" s="864"/>
      <c r="AW86" s="865"/>
      <c r="AX86" s="755"/>
      <c r="AY86" s="755"/>
      <c r="AZ86" s="755"/>
      <c r="BA86" s="771"/>
      <c r="BB86" s="863">
        <f t="shared" si="1"/>
        <v>0</v>
      </c>
      <c r="BC86" s="864"/>
      <c r="BD86" s="864"/>
      <c r="BE86" s="865"/>
      <c r="BF86" s="525"/>
      <c r="BG86" s="8"/>
      <c r="BH86" s="524"/>
      <c r="BI86" s="524"/>
      <c r="BJ86" s="524"/>
      <c r="BR86" s="257">
        <f t="shared" si="2"/>
        <v>0</v>
      </c>
    </row>
    <row r="87" spans="2:70" s="257" customFormat="1" ht="35.25" customHeight="1" x14ac:dyDescent="0.2">
      <c r="B87" s="260"/>
      <c r="C87" s="744">
        <v>11.39</v>
      </c>
      <c r="D87" s="852" t="s">
        <v>429</v>
      </c>
      <c r="E87" s="853" t="s">
        <v>429</v>
      </c>
      <c r="F87" s="853" t="s">
        <v>429</v>
      </c>
      <c r="G87" s="853" t="s">
        <v>429</v>
      </c>
      <c r="H87" s="853" t="s">
        <v>429</v>
      </c>
      <c r="I87" s="853" t="s">
        <v>429</v>
      </c>
      <c r="J87" s="853" t="s">
        <v>429</v>
      </c>
      <c r="K87" s="853" t="s">
        <v>429</v>
      </c>
      <c r="L87" s="854" t="s">
        <v>429</v>
      </c>
      <c r="M87" s="1816"/>
      <c r="N87" s="1817"/>
      <c r="O87" s="852" t="s">
        <v>390</v>
      </c>
      <c r="P87" s="853" t="s">
        <v>390</v>
      </c>
      <c r="Q87" s="853" t="s">
        <v>390</v>
      </c>
      <c r="R87" s="853" t="s">
        <v>390</v>
      </c>
      <c r="S87" s="853" t="s">
        <v>390</v>
      </c>
      <c r="T87" s="853" t="s">
        <v>390</v>
      </c>
      <c r="U87" s="854" t="s">
        <v>390</v>
      </c>
      <c r="V87" s="746">
        <v>3000</v>
      </c>
      <c r="W87" s="746">
        <v>3000</v>
      </c>
      <c r="X87" s="746">
        <v>3000</v>
      </c>
      <c r="Y87" s="817">
        <f t="shared" si="3"/>
        <v>0.8</v>
      </c>
      <c r="Z87" s="818"/>
      <c r="AA87" s="819">
        <f t="shared" si="4"/>
        <v>2400</v>
      </c>
      <c r="AB87" s="820"/>
      <c r="AC87" s="796">
        <v>0</v>
      </c>
      <c r="AD87" s="797"/>
      <c r="AE87" s="849">
        <f t="shared" si="5"/>
        <v>0</v>
      </c>
      <c r="AF87" s="850"/>
      <c r="AG87" s="850"/>
      <c r="AH87" s="850"/>
      <c r="AI87" s="851"/>
      <c r="AJ87" s="738"/>
      <c r="AK87" s="848"/>
      <c r="AL87" s="848"/>
      <c r="AM87" s="848"/>
      <c r="AN87" s="848"/>
      <c r="AO87" s="848"/>
      <c r="AP87" s="872"/>
      <c r="AQ87" s="872"/>
      <c r="AR87" s="872"/>
      <c r="AS87" s="872"/>
      <c r="AT87" s="863">
        <f t="shared" si="0"/>
        <v>0</v>
      </c>
      <c r="AU87" s="864"/>
      <c r="AV87" s="864"/>
      <c r="AW87" s="865"/>
      <c r="AX87" s="755"/>
      <c r="AY87" s="755"/>
      <c r="AZ87" s="755"/>
      <c r="BA87" s="771"/>
      <c r="BB87" s="863">
        <f t="shared" si="1"/>
        <v>0</v>
      </c>
      <c r="BC87" s="864"/>
      <c r="BD87" s="864"/>
      <c r="BE87" s="865"/>
      <c r="BF87" s="525"/>
      <c r="BG87" s="8"/>
      <c r="BH87" s="524"/>
      <c r="BI87" s="524"/>
      <c r="BJ87" s="524"/>
      <c r="BR87" s="257">
        <f t="shared" si="2"/>
        <v>0</v>
      </c>
    </row>
    <row r="88" spans="2:70" s="257" customFormat="1" ht="24" customHeight="1" x14ac:dyDescent="0.2">
      <c r="B88" s="260"/>
      <c r="C88" s="744">
        <v>11.4</v>
      </c>
      <c r="D88" s="852" t="s">
        <v>430</v>
      </c>
      <c r="E88" s="853" t="s">
        <v>430</v>
      </c>
      <c r="F88" s="853" t="s">
        <v>430</v>
      </c>
      <c r="G88" s="853" t="s">
        <v>430</v>
      </c>
      <c r="H88" s="853" t="s">
        <v>430</v>
      </c>
      <c r="I88" s="853" t="s">
        <v>430</v>
      </c>
      <c r="J88" s="853" t="s">
        <v>430</v>
      </c>
      <c r="K88" s="853" t="s">
        <v>430</v>
      </c>
      <c r="L88" s="854" t="s">
        <v>430</v>
      </c>
      <c r="M88" s="1816"/>
      <c r="N88" s="1817"/>
      <c r="O88" s="852" t="s">
        <v>389</v>
      </c>
      <c r="P88" s="853" t="s">
        <v>389</v>
      </c>
      <c r="Q88" s="853" t="s">
        <v>389</v>
      </c>
      <c r="R88" s="853" t="s">
        <v>389</v>
      </c>
      <c r="S88" s="853" t="s">
        <v>389</v>
      </c>
      <c r="T88" s="853" t="s">
        <v>389</v>
      </c>
      <c r="U88" s="854" t="s">
        <v>389</v>
      </c>
      <c r="V88" s="746">
        <v>11</v>
      </c>
      <c r="W88" s="746">
        <v>11</v>
      </c>
      <c r="X88" s="746">
        <v>11</v>
      </c>
      <c r="Y88" s="817">
        <f t="shared" si="3"/>
        <v>0.8</v>
      </c>
      <c r="Z88" s="818"/>
      <c r="AA88" s="819">
        <f t="shared" si="4"/>
        <v>8.8000000000000007</v>
      </c>
      <c r="AB88" s="820"/>
      <c r="AC88" s="796">
        <v>0</v>
      </c>
      <c r="AD88" s="797"/>
      <c r="AE88" s="849">
        <f t="shared" si="5"/>
        <v>0</v>
      </c>
      <c r="AF88" s="850"/>
      <c r="AG88" s="850"/>
      <c r="AH88" s="850"/>
      <c r="AI88" s="851"/>
      <c r="AJ88" s="738"/>
      <c r="AK88" s="848">
        <v>0</v>
      </c>
      <c r="AL88" s="848"/>
      <c r="AM88" s="848"/>
      <c r="AN88" s="848"/>
      <c r="AO88" s="848"/>
      <c r="AP88" s="872"/>
      <c r="AQ88" s="872"/>
      <c r="AR88" s="872"/>
      <c r="AS88" s="872"/>
      <c r="AT88" s="863">
        <f t="shared" si="0"/>
        <v>0</v>
      </c>
      <c r="AU88" s="864"/>
      <c r="AV88" s="864"/>
      <c r="AW88" s="865"/>
      <c r="AX88" s="755"/>
      <c r="AY88" s="755"/>
      <c r="AZ88" s="755"/>
      <c r="BA88" s="771"/>
      <c r="BB88" s="863">
        <f t="shared" si="1"/>
        <v>0</v>
      </c>
      <c r="BC88" s="864"/>
      <c r="BD88" s="864"/>
      <c r="BE88" s="865"/>
      <c r="BF88" s="525"/>
      <c r="BG88" s="8"/>
      <c r="BH88" s="524"/>
      <c r="BI88" s="524"/>
      <c r="BJ88" s="524"/>
      <c r="BR88" s="257">
        <f t="shared" si="2"/>
        <v>1</v>
      </c>
    </row>
    <row r="89" spans="2:70" s="257" customFormat="1" ht="39" customHeight="1" x14ac:dyDescent="0.2">
      <c r="B89" s="260"/>
      <c r="C89" s="744">
        <v>11.41</v>
      </c>
      <c r="D89" s="852" t="s">
        <v>431</v>
      </c>
      <c r="E89" s="853" t="s">
        <v>431</v>
      </c>
      <c r="F89" s="853" t="s">
        <v>431</v>
      </c>
      <c r="G89" s="853" t="s">
        <v>431</v>
      </c>
      <c r="H89" s="853" t="s">
        <v>431</v>
      </c>
      <c r="I89" s="853" t="s">
        <v>431</v>
      </c>
      <c r="J89" s="853" t="s">
        <v>431</v>
      </c>
      <c r="K89" s="853" t="s">
        <v>431</v>
      </c>
      <c r="L89" s="854" t="s">
        <v>431</v>
      </c>
      <c r="M89" s="1816"/>
      <c r="N89" s="1817"/>
      <c r="O89" s="852" t="s">
        <v>389</v>
      </c>
      <c r="P89" s="853" t="s">
        <v>389</v>
      </c>
      <c r="Q89" s="853" t="s">
        <v>389</v>
      </c>
      <c r="R89" s="853" t="s">
        <v>389</v>
      </c>
      <c r="S89" s="853" t="s">
        <v>389</v>
      </c>
      <c r="T89" s="853" t="s">
        <v>389</v>
      </c>
      <c r="U89" s="854" t="s">
        <v>389</v>
      </c>
      <c r="V89" s="746">
        <v>17</v>
      </c>
      <c r="W89" s="746">
        <v>17</v>
      </c>
      <c r="X89" s="746">
        <v>17</v>
      </c>
      <c r="Y89" s="817">
        <f t="shared" si="3"/>
        <v>0.8</v>
      </c>
      <c r="Z89" s="818"/>
      <c r="AA89" s="819">
        <f t="shared" si="4"/>
        <v>13.600000000000001</v>
      </c>
      <c r="AB89" s="820"/>
      <c r="AC89" s="796">
        <v>0</v>
      </c>
      <c r="AD89" s="797"/>
      <c r="AE89" s="849">
        <f t="shared" si="5"/>
        <v>0</v>
      </c>
      <c r="AF89" s="850"/>
      <c r="AG89" s="850"/>
      <c r="AH89" s="850"/>
      <c r="AI89" s="851"/>
      <c r="AJ89" s="738"/>
      <c r="AK89" s="848"/>
      <c r="AL89" s="848"/>
      <c r="AM89" s="848"/>
      <c r="AN89" s="848"/>
      <c r="AO89" s="848"/>
      <c r="AP89" s="872"/>
      <c r="AQ89" s="872"/>
      <c r="AR89" s="872"/>
      <c r="AS89" s="872"/>
      <c r="AT89" s="863">
        <f t="shared" si="0"/>
        <v>0</v>
      </c>
      <c r="AU89" s="864"/>
      <c r="AV89" s="864"/>
      <c r="AW89" s="865"/>
      <c r="AX89" s="755"/>
      <c r="AY89" s="755"/>
      <c r="AZ89" s="755"/>
      <c r="BA89" s="771"/>
      <c r="BB89" s="863">
        <f t="shared" si="1"/>
        <v>0</v>
      </c>
      <c r="BC89" s="864"/>
      <c r="BD89" s="864"/>
      <c r="BE89" s="865"/>
      <c r="BF89" s="525"/>
      <c r="BG89" s="8"/>
      <c r="BH89" s="524"/>
      <c r="BI89" s="524"/>
      <c r="BJ89" s="524"/>
      <c r="BR89" s="257">
        <f t="shared" si="2"/>
        <v>0</v>
      </c>
    </row>
    <row r="90" spans="2:70" s="257" customFormat="1" ht="29.25" customHeight="1" x14ac:dyDescent="0.2">
      <c r="B90" s="260"/>
      <c r="C90" s="744">
        <v>11.42</v>
      </c>
      <c r="D90" s="852" t="s">
        <v>432</v>
      </c>
      <c r="E90" s="853" t="s">
        <v>432</v>
      </c>
      <c r="F90" s="853" t="s">
        <v>432</v>
      </c>
      <c r="G90" s="853" t="s">
        <v>432</v>
      </c>
      <c r="H90" s="853" t="s">
        <v>432</v>
      </c>
      <c r="I90" s="853" t="s">
        <v>432</v>
      </c>
      <c r="J90" s="853" t="s">
        <v>432</v>
      </c>
      <c r="K90" s="853" t="s">
        <v>432</v>
      </c>
      <c r="L90" s="854" t="s">
        <v>432</v>
      </c>
      <c r="M90" s="1816"/>
      <c r="N90" s="1817"/>
      <c r="O90" s="852" t="s">
        <v>389</v>
      </c>
      <c r="P90" s="853" t="s">
        <v>389</v>
      </c>
      <c r="Q90" s="853" t="s">
        <v>389</v>
      </c>
      <c r="R90" s="853" t="s">
        <v>389</v>
      </c>
      <c r="S90" s="853" t="s">
        <v>389</v>
      </c>
      <c r="T90" s="853" t="s">
        <v>389</v>
      </c>
      <c r="U90" s="854" t="s">
        <v>389</v>
      </c>
      <c r="V90" s="746">
        <v>7</v>
      </c>
      <c r="W90" s="746">
        <v>7</v>
      </c>
      <c r="X90" s="746">
        <v>7</v>
      </c>
      <c r="Y90" s="817">
        <f t="shared" si="3"/>
        <v>0.8</v>
      </c>
      <c r="Z90" s="818"/>
      <c r="AA90" s="819">
        <f t="shared" si="4"/>
        <v>5.6000000000000005</v>
      </c>
      <c r="AB90" s="820"/>
      <c r="AC90" s="796">
        <v>0</v>
      </c>
      <c r="AD90" s="797"/>
      <c r="AE90" s="849">
        <f t="shared" si="5"/>
        <v>0</v>
      </c>
      <c r="AF90" s="850"/>
      <c r="AG90" s="850"/>
      <c r="AH90" s="850"/>
      <c r="AI90" s="851"/>
      <c r="AJ90" s="738"/>
      <c r="AK90" s="848"/>
      <c r="AL90" s="848"/>
      <c r="AM90" s="848"/>
      <c r="AN90" s="848"/>
      <c r="AO90" s="848"/>
      <c r="AP90" s="872"/>
      <c r="AQ90" s="872"/>
      <c r="AR90" s="872"/>
      <c r="AS90" s="872"/>
      <c r="AT90" s="863">
        <f t="shared" si="0"/>
        <v>0</v>
      </c>
      <c r="AU90" s="864"/>
      <c r="AV90" s="864"/>
      <c r="AW90" s="865"/>
      <c r="AX90" s="755"/>
      <c r="AY90" s="755"/>
      <c r="AZ90" s="755"/>
      <c r="BA90" s="771"/>
      <c r="BB90" s="863">
        <f t="shared" si="1"/>
        <v>0</v>
      </c>
      <c r="BC90" s="864"/>
      <c r="BD90" s="864"/>
      <c r="BE90" s="865"/>
      <c r="BF90" s="525"/>
      <c r="BG90" s="8"/>
      <c r="BH90" s="524"/>
      <c r="BI90" s="524"/>
      <c r="BJ90" s="524"/>
      <c r="BR90" s="257">
        <f t="shared" si="2"/>
        <v>0</v>
      </c>
    </row>
    <row r="91" spans="2:70" s="257" customFormat="1" ht="31.5" customHeight="1" x14ac:dyDescent="0.2">
      <c r="B91" s="260"/>
      <c r="C91" s="744">
        <v>11.43</v>
      </c>
      <c r="D91" s="852" t="s">
        <v>433</v>
      </c>
      <c r="E91" s="853" t="s">
        <v>433</v>
      </c>
      <c r="F91" s="853" t="s">
        <v>433</v>
      </c>
      <c r="G91" s="853" t="s">
        <v>433</v>
      </c>
      <c r="H91" s="853" t="s">
        <v>433</v>
      </c>
      <c r="I91" s="853" t="s">
        <v>433</v>
      </c>
      <c r="J91" s="853" t="s">
        <v>433</v>
      </c>
      <c r="K91" s="853" t="s">
        <v>433</v>
      </c>
      <c r="L91" s="854" t="s">
        <v>433</v>
      </c>
      <c r="M91" s="1818"/>
      <c r="N91" s="1819"/>
      <c r="O91" s="852" t="s">
        <v>389</v>
      </c>
      <c r="P91" s="853" t="s">
        <v>389</v>
      </c>
      <c r="Q91" s="853" t="s">
        <v>389</v>
      </c>
      <c r="R91" s="853" t="s">
        <v>389</v>
      </c>
      <c r="S91" s="853" t="s">
        <v>389</v>
      </c>
      <c r="T91" s="853" t="s">
        <v>389</v>
      </c>
      <c r="U91" s="854" t="s">
        <v>389</v>
      </c>
      <c r="V91" s="746">
        <v>10</v>
      </c>
      <c r="W91" s="746">
        <v>10</v>
      </c>
      <c r="X91" s="746">
        <v>10</v>
      </c>
      <c r="Y91" s="817">
        <f t="shared" si="3"/>
        <v>0.8</v>
      </c>
      <c r="Z91" s="818"/>
      <c r="AA91" s="819">
        <f t="shared" si="4"/>
        <v>8</v>
      </c>
      <c r="AB91" s="820"/>
      <c r="AC91" s="796">
        <v>0</v>
      </c>
      <c r="AD91" s="797"/>
      <c r="AE91" s="849">
        <f t="shared" si="5"/>
        <v>0</v>
      </c>
      <c r="AF91" s="850"/>
      <c r="AG91" s="850"/>
      <c r="AH91" s="850"/>
      <c r="AI91" s="851"/>
      <c r="AJ91" s="738"/>
      <c r="AK91" s="848"/>
      <c r="AL91" s="848"/>
      <c r="AM91" s="848"/>
      <c r="AN91" s="848"/>
      <c r="AO91" s="848"/>
      <c r="AP91" s="872"/>
      <c r="AQ91" s="872"/>
      <c r="AR91" s="872"/>
      <c r="AS91" s="872"/>
      <c r="AT91" s="863">
        <f t="shared" si="0"/>
        <v>0</v>
      </c>
      <c r="AU91" s="864"/>
      <c r="AV91" s="864"/>
      <c r="AW91" s="865"/>
      <c r="AX91" s="755"/>
      <c r="AY91" s="755"/>
      <c r="AZ91" s="755"/>
      <c r="BA91" s="771"/>
      <c r="BB91" s="863">
        <f t="shared" si="1"/>
        <v>0</v>
      </c>
      <c r="BC91" s="864"/>
      <c r="BD91" s="864"/>
      <c r="BE91" s="865"/>
      <c r="BF91" s="525"/>
      <c r="BG91" s="8"/>
      <c r="BH91" s="524"/>
      <c r="BI91" s="524"/>
      <c r="BJ91" s="524"/>
      <c r="BR91" s="257">
        <f t="shared" si="2"/>
        <v>0</v>
      </c>
    </row>
    <row r="92" spans="2:70" s="257" customFormat="1" ht="39" customHeight="1" x14ac:dyDescent="0.2">
      <c r="B92" s="260"/>
      <c r="C92" s="744">
        <v>11.5</v>
      </c>
      <c r="D92" s="852" t="s">
        <v>434</v>
      </c>
      <c r="E92" s="853" t="s">
        <v>434</v>
      </c>
      <c r="F92" s="853" t="s">
        <v>434</v>
      </c>
      <c r="G92" s="853" t="s">
        <v>434</v>
      </c>
      <c r="H92" s="853" t="s">
        <v>434</v>
      </c>
      <c r="I92" s="853" t="s">
        <v>434</v>
      </c>
      <c r="J92" s="853" t="s">
        <v>434</v>
      </c>
      <c r="K92" s="853" t="s">
        <v>434</v>
      </c>
      <c r="L92" s="854" t="s">
        <v>434</v>
      </c>
      <c r="M92" s="1814" t="s">
        <v>445</v>
      </c>
      <c r="N92" s="1815"/>
      <c r="O92" s="852" t="s">
        <v>447</v>
      </c>
      <c r="P92" s="853" t="s">
        <v>447</v>
      </c>
      <c r="Q92" s="853" t="s">
        <v>447</v>
      </c>
      <c r="R92" s="853" t="s">
        <v>447</v>
      </c>
      <c r="S92" s="853" t="s">
        <v>447</v>
      </c>
      <c r="T92" s="853" t="s">
        <v>447</v>
      </c>
      <c r="U92" s="854" t="s">
        <v>447</v>
      </c>
      <c r="V92" s="746">
        <v>1500</v>
      </c>
      <c r="W92" s="746">
        <v>1500</v>
      </c>
      <c r="X92" s="746">
        <v>1500</v>
      </c>
      <c r="Y92" s="817">
        <f t="shared" si="3"/>
        <v>0.8</v>
      </c>
      <c r="Z92" s="818"/>
      <c r="AA92" s="819">
        <f t="shared" si="4"/>
        <v>1200</v>
      </c>
      <c r="AB92" s="820"/>
      <c r="AC92" s="796">
        <v>0</v>
      </c>
      <c r="AD92" s="797"/>
      <c r="AE92" s="849">
        <f t="shared" si="5"/>
        <v>0</v>
      </c>
      <c r="AF92" s="850"/>
      <c r="AG92" s="850"/>
      <c r="AH92" s="850"/>
      <c r="AI92" s="851"/>
      <c r="AJ92" s="738"/>
      <c r="AK92" s="848"/>
      <c r="AL92" s="848"/>
      <c r="AM92" s="848"/>
      <c r="AN92" s="848"/>
      <c r="AO92" s="848"/>
      <c r="AP92" s="872"/>
      <c r="AQ92" s="872"/>
      <c r="AR92" s="872"/>
      <c r="AS92" s="872"/>
      <c r="AT92" s="863">
        <f t="shared" si="0"/>
        <v>0</v>
      </c>
      <c r="AU92" s="864"/>
      <c r="AV92" s="864"/>
      <c r="AW92" s="865"/>
      <c r="AX92" s="755"/>
      <c r="AY92" s="755"/>
      <c r="AZ92" s="755"/>
      <c r="BA92" s="771"/>
      <c r="BB92" s="863">
        <f t="shared" si="1"/>
        <v>0</v>
      </c>
      <c r="BC92" s="864"/>
      <c r="BD92" s="864"/>
      <c r="BE92" s="865"/>
      <c r="BF92" s="525"/>
      <c r="BG92" s="8"/>
      <c r="BH92" s="524"/>
      <c r="BI92" s="524"/>
      <c r="BJ92" s="524"/>
      <c r="BR92" s="257">
        <f t="shared" si="2"/>
        <v>0</v>
      </c>
    </row>
    <row r="93" spans="2:70" s="257" customFormat="1" ht="29.25" customHeight="1" x14ac:dyDescent="0.2">
      <c r="B93" s="260"/>
      <c r="C93" s="744">
        <v>11.51</v>
      </c>
      <c r="D93" s="852" t="s">
        <v>435</v>
      </c>
      <c r="E93" s="853" t="s">
        <v>435</v>
      </c>
      <c r="F93" s="853" t="s">
        <v>435</v>
      </c>
      <c r="G93" s="853" t="s">
        <v>435</v>
      </c>
      <c r="H93" s="853" t="s">
        <v>435</v>
      </c>
      <c r="I93" s="853" t="s">
        <v>435</v>
      </c>
      <c r="J93" s="853" t="s">
        <v>435</v>
      </c>
      <c r="K93" s="853" t="s">
        <v>435</v>
      </c>
      <c r="L93" s="854" t="s">
        <v>435</v>
      </c>
      <c r="M93" s="1816"/>
      <c r="N93" s="1817"/>
      <c r="O93" s="852" t="s">
        <v>390</v>
      </c>
      <c r="P93" s="853" t="s">
        <v>390</v>
      </c>
      <c r="Q93" s="853" t="s">
        <v>390</v>
      </c>
      <c r="R93" s="853" t="s">
        <v>390</v>
      </c>
      <c r="S93" s="853" t="s">
        <v>390</v>
      </c>
      <c r="T93" s="853" t="s">
        <v>390</v>
      </c>
      <c r="U93" s="854" t="s">
        <v>390</v>
      </c>
      <c r="V93" s="746">
        <v>1900</v>
      </c>
      <c r="W93" s="746">
        <v>1900</v>
      </c>
      <c r="X93" s="746">
        <v>1900</v>
      </c>
      <c r="Y93" s="817">
        <f t="shared" si="3"/>
        <v>0.8</v>
      </c>
      <c r="Z93" s="818"/>
      <c r="AA93" s="819">
        <f t="shared" si="4"/>
        <v>1520</v>
      </c>
      <c r="AB93" s="820"/>
      <c r="AC93" s="796">
        <v>0</v>
      </c>
      <c r="AD93" s="797"/>
      <c r="AE93" s="849">
        <f t="shared" si="5"/>
        <v>0</v>
      </c>
      <c r="AF93" s="850"/>
      <c r="AG93" s="850"/>
      <c r="AH93" s="850"/>
      <c r="AI93" s="851"/>
      <c r="AJ93" s="738"/>
      <c r="AK93" s="848"/>
      <c r="AL93" s="848"/>
      <c r="AM93" s="848"/>
      <c r="AN93" s="848"/>
      <c r="AO93" s="848"/>
      <c r="AP93" s="872"/>
      <c r="AQ93" s="872"/>
      <c r="AR93" s="872"/>
      <c r="AS93" s="872"/>
      <c r="AT93" s="863">
        <f t="shared" si="0"/>
        <v>0</v>
      </c>
      <c r="AU93" s="864"/>
      <c r="AV93" s="864"/>
      <c r="AW93" s="865"/>
      <c r="AX93" s="755"/>
      <c r="AY93" s="755"/>
      <c r="AZ93" s="755"/>
      <c r="BA93" s="771"/>
      <c r="BB93" s="863">
        <f t="shared" si="1"/>
        <v>0</v>
      </c>
      <c r="BC93" s="864"/>
      <c r="BD93" s="864"/>
      <c r="BE93" s="865"/>
      <c r="BF93" s="525"/>
      <c r="BG93" s="8"/>
      <c r="BH93" s="524"/>
      <c r="BI93" s="524"/>
      <c r="BJ93" s="524"/>
      <c r="BR93" s="257">
        <f t="shared" si="2"/>
        <v>0</v>
      </c>
    </row>
    <row r="94" spans="2:70" s="257" customFormat="1" ht="21" customHeight="1" x14ac:dyDescent="0.2">
      <c r="B94" s="260"/>
      <c r="C94" s="744">
        <v>11.52</v>
      </c>
      <c r="D94" s="852" t="s">
        <v>436</v>
      </c>
      <c r="E94" s="853" t="s">
        <v>436</v>
      </c>
      <c r="F94" s="853" t="s">
        <v>436</v>
      </c>
      <c r="G94" s="853" t="s">
        <v>436</v>
      </c>
      <c r="H94" s="853" t="s">
        <v>436</v>
      </c>
      <c r="I94" s="853" t="s">
        <v>436</v>
      </c>
      <c r="J94" s="853" t="s">
        <v>436</v>
      </c>
      <c r="K94" s="853" t="s">
        <v>436</v>
      </c>
      <c r="L94" s="854" t="s">
        <v>436</v>
      </c>
      <c r="M94" s="1816"/>
      <c r="N94" s="1817"/>
      <c r="O94" s="852" t="s">
        <v>447</v>
      </c>
      <c r="P94" s="853" t="s">
        <v>447</v>
      </c>
      <c r="Q94" s="853" t="s">
        <v>447</v>
      </c>
      <c r="R94" s="853" t="s">
        <v>447</v>
      </c>
      <c r="S94" s="853" t="s">
        <v>447</v>
      </c>
      <c r="T94" s="853" t="s">
        <v>447</v>
      </c>
      <c r="U94" s="854" t="s">
        <v>447</v>
      </c>
      <c r="V94" s="746">
        <v>750</v>
      </c>
      <c r="W94" s="746">
        <v>750</v>
      </c>
      <c r="X94" s="746">
        <v>750</v>
      </c>
      <c r="Y94" s="817">
        <f t="shared" si="3"/>
        <v>0.8</v>
      </c>
      <c r="Z94" s="818"/>
      <c r="AA94" s="819">
        <f t="shared" si="4"/>
        <v>600</v>
      </c>
      <c r="AB94" s="820"/>
      <c r="AC94" s="796">
        <v>0</v>
      </c>
      <c r="AD94" s="797"/>
      <c r="AE94" s="849">
        <f t="shared" si="5"/>
        <v>0</v>
      </c>
      <c r="AF94" s="850"/>
      <c r="AG94" s="850"/>
      <c r="AH94" s="850"/>
      <c r="AI94" s="851"/>
      <c r="AJ94" s="738"/>
      <c r="AK94" s="848"/>
      <c r="AL94" s="848"/>
      <c r="AM94" s="848"/>
      <c r="AN94" s="848"/>
      <c r="AO94" s="848"/>
      <c r="AP94" s="872"/>
      <c r="AQ94" s="872"/>
      <c r="AR94" s="872"/>
      <c r="AS94" s="872"/>
      <c r="AT94" s="863">
        <f t="shared" si="0"/>
        <v>0</v>
      </c>
      <c r="AU94" s="864"/>
      <c r="AV94" s="864"/>
      <c r="AW94" s="865"/>
      <c r="AX94" s="755"/>
      <c r="AY94" s="755"/>
      <c r="AZ94" s="755"/>
      <c r="BA94" s="771"/>
      <c r="BB94" s="863">
        <f t="shared" si="1"/>
        <v>0</v>
      </c>
      <c r="BC94" s="864"/>
      <c r="BD94" s="864"/>
      <c r="BE94" s="865"/>
      <c r="BF94" s="525"/>
      <c r="BG94" s="8"/>
      <c r="BH94" s="524"/>
      <c r="BI94" s="524"/>
      <c r="BJ94" s="524"/>
      <c r="BR94" s="257">
        <f t="shared" si="2"/>
        <v>0</v>
      </c>
    </row>
    <row r="95" spans="2:70" s="257" customFormat="1" ht="23.25" customHeight="1" x14ac:dyDescent="0.2">
      <c r="B95" s="260"/>
      <c r="C95" s="744">
        <v>11.53</v>
      </c>
      <c r="D95" s="852" t="s">
        <v>437</v>
      </c>
      <c r="E95" s="853" t="s">
        <v>437</v>
      </c>
      <c r="F95" s="853" t="s">
        <v>437</v>
      </c>
      <c r="G95" s="853" t="s">
        <v>437</v>
      </c>
      <c r="H95" s="853" t="s">
        <v>437</v>
      </c>
      <c r="I95" s="853" t="s">
        <v>437</v>
      </c>
      <c r="J95" s="853" t="s">
        <v>437</v>
      </c>
      <c r="K95" s="853" t="s">
        <v>437</v>
      </c>
      <c r="L95" s="854" t="s">
        <v>437</v>
      </c>
      <c r="M95" s="1816"/>
      <c r="N95" s="1817"/>
      <c r="O95" s="852" t="s">
        <v>447</v>
      </c>
      <c r="P95" s="853" t="s">
        <v>447</v>
      </c>
      <c r="Q95" s="853" t="s">
        <v>447</v>
      </c>
      <c r="R95" s="853" t="s">
        <v>447</v>
      </c>
      <c r="S95" s="853" t="s">
        <v>447</v>
      </c>
      <c r="T95" s="853" t="s">
        <v>447</v>
      </c>
      <c r="U95" s="854" t="s">
        <v>447</v>
      </c>
      <c r="V95" s="746">
        <v>600</v>
      </c>
      <c r="W95" s="746">
        <v>600</v>
      </c>
      <c r="X95" s="746">
        <v>600</v>
      </c>
      <c r="Y95" s="817">
        <f t="shared" si="3"/>
        <v>0.8</v>
      </c>
      <c r="Z95" s="818"/>
      <c r="AA95" s="819">
        <f t="shared" si="4"/>
        <v>480</v>
      </c>
      <c r="AB95" s="820"/>
      <c r="AC95" s="796">
        <v>0</v>
      </c>
      <c r="AD95" s="797"/>
      <c r="AE95" s="849">
        <f t="shared" si="5"/>
        <v>0</v>
      </c>
      <c r="AF95" s="850"/>
      <c r="AG95" s="850"/>
      <c r="AH95" s="850"/>
      <c r="AI95" s="851"/>
      <c r="AJ95" s="738"/>
      <c r="AK95" s="848"/>
      <c r="AL95" s="848"/>
      <c r="AM95" s="848"/>
      <c r="AN95" s="848"/>
      <c r="AO95" s="848"/>
      <c r="AP95" s="872"/>
      <c r="AQ95" s="872"/>
      <c r="AR95" s="872"/>
      <c r="AS95" s="872"/>
      <c r="AT95" s="863">
        <f t="shared" si="0"/>
        <v>0</v>
      </c>
      <c r="AU95" s="864"/>
      <c r="AV95" s="864"/>
      <c r="AW95" s="865"/>
      <c r="AX95" s="755"/>
      <c r="AY95" s="755"/>
      <c r="AZ95" s="755"/>
      <c r="BA95" s="771"/>
      <c r="BB95" s="863">
        <f t="shared" si="1"/>
        <v>0</v>
      </c>
      <c r="BC95" s="864"/>
      <c r="BD95" s="864"/>
      <c r="BE95" s="865"/>
      <c r="BF95" s="525"/>
      <c r="BG95" s="8"/>
      <c r="BH95" s="524"/>
      <c r="BI95" s="524"/>
      <c r="BJ95" s="524"/>
      <c r="BR95" s="257">
        <f t="shared" si="2"/>
        <v>0</v>
      </c>
    </row>
    <row r="96" spans="2:70" s="257" customFormat="1" ht="21" customHeight="1" x14ac:dyDescent="0.2">
      <c r="B96" s="260"/>
      <c r="C96" s="744">
        <v>11.54</v>
      </c>
      <c r="D96" s="852" t="s">
        <v>438</v>
      </c>
      <c r="E96" s="853" t="s">
        <v>438</v>
      </c>
      <c r="F96" s="853" t="s">
        <v>438</v>
      </c>
      <c r="G96" s="853" t="s">
        <v>438</v>
      </c>
      <c r="H96" s="853" t="s">
        <v>438</v>
      </c>
      <c r="I96" s="853" t="s">
        <v>438</v>
      </c>
      <c r="J96" s="853" t="s">
        <v>438</v>
      </c>
      <c r="K96" s="853" t="s">
        <v>438</v>
      </c>
      <c r="L96" s="854" t="s">
        <v>438</v>
      </c>
      <c r="M96" s="1818"/>
      <c r="N96" s="1819"/>
      <c r="O96" s="852" t="s">
        <v>447</v>
      </c>
      <c r="P96" s="853" t="s">
        <v>447</v>
      </c>
      <c r="Q96" s="853" t="s">
        <v>447</v>
      </c>
      <c r="R96" s="853" t="s">
        <v>447</v>
      </c>
      <c r="S96" s="853" t="s">
        <v>447</v>
      </c>
      <c r="T96" s="853" t="s">
        <v>447</v>
      </c>
      <c r="U96" s="854" t="s">
        <v>447</v>
      </c>
      <c r="V96" s="746">
        <v>400</v>
      </c>
      <c r="W96" s="746">
        <v>400</v>
      </c>
      <c r="X96" s="746">
        <v>400</v>
      </c>
      <c r="Y96" s="817">
        <f t="shared" si="3"/>
        <v>0.8</v>
      </c>
      <c r="Z96" s="818"/>
      <c r="AA96" s="819">
        <f t="shared" si="4"/>
        <v>320</v>
      </c>
      <c r="AB96" s="820"/>
      <c r="AC96" s="796">
        <v>0</v>
      </c>
      <c r="AD96" s="797"/>
      <c r="AE96" s="849">
        <f t="shared" si="5"/>
        <v>0</v>
      </c>
      <c r="AF96" s="850"/>
      <c r="AG96" s="850"/>
      <c r="AH96" s="850"/>
      <c r="AI96" s="851"/>
      <c r="AJ96" s="738"/>
      <c r="AK96" s="848"/>
      <c r="AL96" s="848"/>
      <c r="AM96" s="848"/>
      <c r="AN96" s="848"/>
      <c r="AO96" s="848"/>
      <c r="AP96" s="872"/>
      <c r="AQ96" s="872"/>
      <c r="AR96" s="872"/>
      <c r="AS96" s="872"/>
      <c r="AT96" s="863">
        <f t="shared" si="0"/>
        <v>0</v>
      </c>
      <c r="AU96" s="864"/>
      <c r="AV96" s="864"/>
      <c r="AW96" s="865"/>
      <c r="AX96" s="755"/>
      <c r="AY96" s="755"/>
      <c r="AZ96" s="755"/>
      <c r="BA96" s="771"/>
      <c r="BB96" s="863">
        <f t="shared" si="1"/>
        <v>0</v>
      </c>
      <c r="BC96" s="864"/>
      <c r="BD96" s="864"/>
      <c r="BE96" s="865"/>
      <c r="BF96" s="525"/>
      <c r="BG96" s="8"/>
      <c r="BH96" s="524"/>
      <c r="BI96" s="524"/>
      <c r="BJ96" s="524"/>
      <c r="BR96" s="257">
        <f t="shared" si="2"/>
        <v>0</v>
      </c>
    </row>
    <row r="97" spans="1:146" s="257" customFormat="1" ht="32.25" customHeight="1" x14ac:dyDescent="0.2">
      <c r="B97" s="260"/>
      <c r="C97" s="744">
        <v>11.6</v>
      </c>
      <c r="D97" s="852" t="s">
        <v>439</v>
      </c>
      <c r="E97" s="853" t="s">
        <v>439</v>
      </c>
      <c r="F97" s="853" t="s">
        <v>439</v>
      </c>
      <c r="G97" s="853" t="s">
        <v>439</v>
      </c>
      <c r="H97" s="853" t="s">
        <v>439</v>
      </c>
      <c r="I97" s="853" t="s">
        <v>439</v>
      </c>
      <c r="J97" s="853" t="s">
        <v>439</v>
      </c>
      <c r="K97" s="853" t="s">
        <v>439</v>
      </c>
      <c r="L97" s="854" t="s">
        <v>439</v>
      </c>
      <c r="M97" s="852" t="s">
        <v>446</v>
      </c>
      <c r="N97" s="854"/>
      <c r="O97" s="852" t="s">
        <v>391</v>
      </c>
      <c r="P97" s="853" t="s">
        <v>391</v>
      </c>
      <c r="Q97" s="853" t="s">
        <v>391</v>
      </c>
      <c r="R97" s="853" t="s">
        <v>391</v>
      </c>
      <c r="S97" s="853" t="s">
        <v>391</v>
      </c>
      <c r="T97" s="853" t="s">
        <v>391</v>
      </c>
      <c r="U97" s="854" t="s">
        <v>391</v>
      </c>
      <c r="V97" s="746">
        <v>4000</v>
      </c>
      <c r="W97" s="746">
        <v>4000</v>
      </c>
      <c r="X97" s="746">
        <v>4000</v>
      </c>
      <c r="Y97" s="817">
        <f t="shared" si="3"/>
        <v>0.8</v>
      </c>
      <c r="Z97" s="818"/>
      <c r="AA97" s="819">
        <f t="shared" si="4"/>
        <v>3200</v>
      </c>
      <c r="AB97" s="820"/>
      <c r="AC97" s="796">
        <v>0</v>
      </c>
      <c r="AD97" s="797"/>
      <c r="AE97" s="849">
        <f t="shared" si="5"/>
        <v>0</v>
      </c>
      <c r="AF97" s="850"/>
      <c r="AG97" s="850"/>
      <c r="AH97" s="850"/>
      <c r="AI97" s="851"/>
      <c r="AJ97" s="738"/>
      <c r="AK97" s="848"/>
      <c r="AL97" s="848"/>
      <c r="AM97" s="848"/>
      <c r="AN97" s="848"/>
      <c r="AO97" s="848"/>
      <c r="AP97" s="872"/>
      <c r="AQ97" s="872"/>
      <c r="AR97" s="872"/>
      <c r="AS97" s="872"/>
      <c r="AT97" s="863">
        <f t="shared" si="0"/>
        <v>0</v>
      </c>
      <c r="AU97" s="864"/>
      <c r="AV97" s="864"/>
      <c r="AW97" s="865"/>
      <c r="AX97" s="755"/>
      <c r="AY97" s="755"/>
      <c r="AZ97" s="755"/>
      <c r="BA97" s="771"/>
      <c r="BB97" s="863">
        <f t="shared" si="1"/>
        <v>0</v>
      </c>
      <c r="BC97" s="864"/>
      <c r="BD97" s="864"/>
      <c r="BE97" s="865"/>
      <c r="BF97" s="525"/>
      <c r="BG97" s="8"/>
      <c r="BH97" s="524"/>
      <c r="BI97" s="524"/>
      <c r="BJ97" s="524"/>
      <c r="BR97" s="257">
        <f t="shared" si="2"/>
        <v>0</v>
      </c>
    </row>
    <row r="98" spans="1:146" s="257" customFormat="1" ht="34.5" customHeight="1" x14ac:dyDescent="0.2">
      <c r="B98" s="260"/>
      <c r="C98" s="744">
        <v>11.7</v>
      </c>
      <c r="D98" s="1254" t="s">
        <v>455</v>
      </c>
      <c r="E98" s="853" t="s">
        <v>440</v>
      </c>
      <c r="F98" s="853" t="s">
        <v>440</v>
      </c>
      <c r="G98" s="853" t="s">
        <v>440</v>
      </c>
      <c r="H98" s="853" t="s">
        <v>440</v>
      </c>
      <c r="I98" s="853" t="s">
        <v>440</v>
      </c>
      <c r="J98" s="853" t="s">
        <v>440</v>
      </c>
      <c r="K98" s="853" t="s">
        <v>440</v>
      </c>
      <c r="L98" s="854" t="s">
        <v>440</v>
      </c>
      <c r="M98" s="852"/>
      <c r="N98" s="854"/>
      <c r="O98" s="888" t="s">
        <v>458</v>
      </c>
      <c r="P98" s="853" t="s">
        <v>384</v>
      </c>
      <c r="Q98" s="853" t="s">
        <v>384</v>
      </c>
      <c r="R98" s="853" t="s">
        <v>384</v>
      </c>
      <c r="S98" s="853" t="s">
        <v>384</v>
      </c>
      <c r="T98" s="853" t="s">
        <v>384</v>
      </c>
      <c r="U98" s="854" t="s">
        <v>384</v>
      </c>
      <c r="V98" s="746">
        <v>7000</v>
      </c>
      <c r="W98" s="746">
        <v>7000</v>
      </c>
      <c r="X98" s="746">
        <v>7000</v>
      </c>
      <c r="Y98" s="817">
        <f t="shared" si="3"/>
        <v>0.8</v>
      </c>
      <c r="Z98" s="818"/>
      <c r="AA98" s="819">
        <f t="shared" si="4"/>
        <v>5600</v>
      </c>
      <c r="AB98" s="820"/>
      <c r="AC98" s="796">
        <v>0</v>
      </c>
      <c r="AD98" s="797"/>
      <c r="AE98" s="849">
        <f t="shared" si="5"/>
        <v>0</v>
      </c>
      <c r="AF98" s="850"/>
      <c r="AG98" s="850"/>
      <c r="AH98" s="850"/>
      <c r="AI98" s="851"/>
      <c r="AJ98" s="738"/>
      <c r="AK98" s="848"/>
      <c r="AL98" s="848"/>
      <c r="AM98" s="848"/>
      <c r="AN98" s="848"/>
      <c r="AO98" s="848"/>
      <c r="AP98" s="872"/>
      <c r="AQ98" s="872"/>
      <c r="AR98" s="872"/>
      <c r="AS98" s="872"/>
      <c r="AT98" s="863">
        <f t="shared" si="0"/>
        <v>0</v>
      </c>
      <c r="AU98" s="864"/>
      <c r="AV98" s="864"/>
      <c r="AW98" s="865"/>
      <c r="AX98" s="755"/>
      <c r="AY98" s="755"/>
      <c r="AZ98" s="755"/>
      <c r="BA98" s="771"/>
      <c r="BB98" s="863">
        <f t="shared" si="1"/>
        <v>0</v>
      </c>
      <c r="BC98" s="864"/>
      <c r="BD98" s="864"/>
      <c r="BE98" s="865"/>
      <c r="BF98" s="525"/>
      <c r="BG98" s="8"/>
      <c r="BH98" s="524"/>
      <c r="BI98" s="524"/>
      <c r="BJ98" s="524"/>
      <c r="BR98" s="257">
        <f t="shared" si="2"/>
        <v>0</v>
      </c>
    </row>
    <row r="99" spans="1:146" s="257" customFormat="1" ht="41.25" customHeight="1" x14ac:dyDescent="0.2">
      <c r="B99" s="260"/>
      <c r="C99" s="744">
        <v>11.8</v>
      </c>
      <c r="D99" s="1254" t="s">
        <v>454</v>
      </c>
      <c r="E99" s="853" t="s">
        <v>441</v>
      </c>
      <c r="F99" s="853" t="s">
        <v>441</v>
      </c>
      <c r="G99" s="853" t="s">
        <v>441</v>
      </c>
      <c r="H99" s="853" t="s">
        <v>441</v>
      </c>
      <c r="I99" s="853" t="s">
        <v>441</v>
      </c>
      <c r="J99" s="853" t="s">
        <v>441</v>
      </c>
      <c r="K99" s="853" t="s">
        <v>441</v>
      </c>
      <c r="L99" s="854" t="s">
        <v>441</v>
      </c>
      <c r="M99" s="852"/>
      <c r="N99" s="854"/>
      <c r="O99" s="888" t="s">
        <v>458</v>
      </c>
      <c r="P99" s="853" t="s">
        <v>384</v>
      </c>
      <c r="Q99" s="853" t="s">
        <v>384</v>
      </c>
      <c r="R99" s="853" t="s">
        <v>384</v>
      </c>
      <c r="S99" s="853" t="s">
        <v>384</v>
      </c>
      <c r="T99" s="853" t="s">
        <v>384</v>
      </c>
      <c r="U99" s="854" t="s">
        <v>384</v>
      </c>
      <c r="V99" s="746">
        <v>8000</v>
      </c>
      <c r="W99" s="746">
        <v>8000</v>
      </c>
      <c r="X99" s="746">
        <v>8000</v>
      </c>
      <c r="Y99" s="817">
        <f t="shared" si="3"/>
        <v>0.8</v>
      </c>
      <c r="Z99" s="818"/>
      <c r="AA99" s="819">
        <f t="shared" si="4"/>
        <v>6400</v>
      </c>
      <c r="AB99" s="820"/>
      <c r="AC99" s="796">
        <v>0</v>
      </c>
      <c r="AD99" s="797"/>
      <c r="AE99" s="849">
        <f t="shared" si="5"/>
        <v>0</v>
      </c>
      <c r="AF99" s="850"/>
      <c r="AG99" s="850"/>
      <c r="AH99" s="850"/>
      <c r="AI99" s="851"/>
      <c r="AJ99" s="738"/>
      <c r="AK99" s="848"/>
      <c r="AL99" s="848"/>
      <c r="AM99" s="848"/>
      <c r="AN99" s="848"/>
      <c r="AO99" s="848"/>
      <c r="AP99" s="872"/>
      <c r="AQ99" s="872"/>
      <c r="AR99" s="872"/>
      <c r="AS99" s="872"/>
      <c r="AT99" s="863">
        <f t="shared" si="0"/>
        <v>0</v>
      </c>
      <c r="AU99" s="864"/>
      <c r="AV99" s="864"/>
      <c r="AW99" s="865"/>
      <c r="AX99" s="755"/>
      <c r="AY99" s="755"/>
      <c r="AZ99" s="755"/>
      <c r="BA99" s="771"/>
      <c r="BB99" s="863">
        <f t="shared" si="1"/>
        <v>0</v>
      </c>
      <c r="BC99" s="864"/>
      <c r="BD99" s="864"/>
      <c r="BE99" s="865"/>
      <c r="BF99" s="525"/>
      <c r="BG99" s="8"/>
      <c r="BH99" s="524"/>
      <c r="BI99" s="524"/>
      <c r="BJ99" s="524"/>
      <c r="BR99" s="257">
        <f t="shared" si="2"/>
        <v>0</v>
      </c>
    </row>
    <row r="100" spans="1:146" s="257" customFormat="1" ht="41.25" customHeight="1" x14ac:dyDescent="0.2">
      <c r="B100" s="260"/>
      <c r="C100" s="744">
        <v>11.9</v>
      </c>
      <c r="D100" s="1254" t="s">
        <v>456</v>
      </c>
      <c r="E100" s="853" t="s">
        <v>442</v>
      </c>
      <c r="F100" s="853" t="s">
        <v>442</v>
      </c>
      <c r="G100" s="853" t="s">
        <v>442</v>
      </c>
      <c r="H100" s="853" t="s">
        <v>442</v>
      </c>
      <c r="I100" s="853" t="s">
        <v>442</v>
      </c>
      <c r="J100" s="853" t="s">
        <v>442</v>
      </c>
      <c r="K100" s="853" t="s">
        <v>442</v>
      </c>
      <c r="L100" s="854" t="s">
        <v>442</v>
      </c>
      <c r="M100" s="852"/>
      <c r="N100" s="854"/>
      <c r="O100" s="888" t="s">
        <v>458</v>
      </c>
      <c r="P100" s="853" t="s">
        <v>384</v>
      </c>
      <c r="Q100" s="853" t="s">
        <v>384</v>
      </c>
      <c r="R100" s="853" t="s">
        <v>384</v>
      </c>
      <c r="S100" s="853" t="s">
        <v>384</v>
      </c>
      <c r="T100" s="853" t="s">
        <v>384</v>
      </c>
      <c r="U100" s="854" t="s">
        <v>384</v>
      </c>
      <c r="V100" s="746">
        <v>6500</v>
      </c>
      <c r="W100" s="746">
        <v>6500</v>
      </c>
      <c r="X100" s="746">
        <v>6500</v>
      </c>
      <c r="Y100" s="817">
        <f>0.8</f>
        <v>0.8</v>
      </c>
      <c r="Z100" s="818"/>
      <c r="AA100" s="819">
        <f t="shared" si="4"/>
        <v>5200</v>
      </c>
      <c r="AB100" s="820"/>
      <c r="AC100" s="796">
        <v>0</v>
      </c>
      <c r="AD100" s="797"/>
      <c r="AE100" s="849">
        <f t="shared" si="5"/>
        <v>0</v>
      </c>
      <c r="AF100" s="850"/>
      <c r="AG100" s="850"/>
      <c r="AH100" s="850"/>
      <c r="AI100" s="851"/>
      <c r="AJ100" s="738"/>
      <c r="AK100" s="848"/>
      <c r="AL100" s="848"/>
      <c r="AM100" s="848"/>
      <c r="AN100" s="848"/>
      <c r="AO100" s="848"/>
      <c r="AP100" s="872"/>
      <c r="AQ100" s="872"/>
      <c r="AR100" s="872"/>
      <c r="AS100" s="872"/>
      <c r="AT100" s="863">
        <f t="shared" si="0"/>
        <v>0</v>
      </c>
      <c r="AU100" s="864"/>
      <c r="AV100" s="864"/>
      <c r="AW100" s="865"/>
      <c r="AX100" s="755"/>
      <c r="AY100" s="755"/>
      <c r="AZ100" s="755"/>
      <c r="BA100" s="771"/>
      <c r="BB100" s="863">
        <f t="shared" si="1"/>
        <v>0</v>
      </c>
      <c r="BC100" s="864"/>
      <c r="BD100" s="864"/>
      <c r="BE100" s="865"/>
      <c r="BF100" s="525"/>
      <c r="BG100" s="8"/>
      <c r="BH100" s="524"/>
      <c r="BI100" s="524"/>
      <c r="BJ100" s="524"/>
      <c r="BR100" s="257">
        <f t="shared" si="2"/>
        <v>0</v>
      </c>
    </row>
    <row r="101" spans="1:146" s="257" customFormat="1" ht="39" customHeight="1" x14ac:dyDescent="0.2">
      <c r="B101" s="260"/>
      <c r="C101" s="745">
        <v>11.1</v>
      </c>
      <c r="D101" s="1254" t="s">
        <v>457</v>
      </c>
      <c r="E101" s="853" t="s">
        <v>443</v>
      </c>
      <c r="F101" s="853" t="s">
        <v>443</v>
      </c>
      <c r="G101" s="853" t="s">
        <v>443</v>
      </c>
      <c r="H101" s="853" t="s">
        <v>443</v>
      </c>
      <c r="I101" s="853" t="s">
        <v>443</v>
      </c>
      <c r="J101" s="853" t="s">
        <v>443</v>
      </c>
      <c r="K101" s="853" t="s">
        <v>443</v>
      </c>
      <c r="L101" s="854" t="s">
        <v>443</v>
      </c>
      <c r="M101" s="852"/>
      <c r="N101" s="854"/>
      <c r="O101" s="888" t="s">
        <v>458</v>
      </c>
      <c r="P101" s="853" t="s">
        <v>384</v>
      </c>
      <c r="Q101" s="853" t="s">
        <v>384</v>
      </c>
      <c r="R101" s="853" t="s">
        <v>384</v>
      </c>
      <c r="S101" s="853" t="s">
        <v>384</v>
      </c>
      <c r="T101" s="853" t="s">
        <v>384</v>
      </c>
      <c r="U101" s="854" t="s">
        <v>384</v>
      </c>
      <c r="V101" s="746">
        <v>7500</v>
      </c>
      <c r="W101" s="746">
        <v>7500</v>
      </c>
      <c r="X101" s="746">
        <v>7500</v>
      </c>
      <c r="Y101" s="817">
        <f t="shared" si="3"/>
        <v>0.8</v>
      </c>
      <c r="Z101" s="818"/>
      <c r="AA101" s="819">
        <f t="shared" si="4"/>
        <v>6000</v>
      </c>
      <c r="AB101" s="820"/>
      <c r="AC101" s="796">
        <v>0</v>
      </c>
      <c r="AD101" s="797"/>
      <c r="AE101" s="849">
        <f t="shared" si="5"/>
        <v>0</v>
      </c>
      <c r="AF101" s="850"/>
      <c r="AG101" s="850"/>
      <c r="AH101" s="850"/>
      <c r="AI101" s="851"/>
      <c r="AJ101" s="738"/>
      <c r="AK101" s="848"/>
      <c r="AL101" s="848"/>
      <c r="AM101" s="848"/>
      <c r="AN101" s="848"/>
      <c r="AO101" s="848"/>
      <c r="AP101" s="872"/>
      <c r="AQ101" s="872"/>
      <c r="AR101" s="872"/>
      <c r="AS101" s="872"/>
      <c r="AT101" s="863">
        <f t="shared" si="0"/>
        <v>0</v>
      </c>
      <c r="AU101" s="864"/>
      <c r="AV101" s="864"/>
      <c r="AW101" s="865"/>
      <c r="AX101" s="755"/>
      <c r="AY101" s="755"/>
      <c r="AZ101" s="755"/>
      <c r="BA101" s="771"/>
      <c r="BB101" s="863">
        <f t="shared" si="1"/>
        <v>0</v>
      </c>
      <c r="BC101" s="864"/>
      <c r="BD101" s="864"/>
      <c r="BE101" s="865"/>
      <c r="BF101" s="525"/>
      <c r="BG101" s="8"/>
      <c r="BH101" s="524"/>
      <c r="BI101" s="524"/>
      <c r="BJ101" s="524"/>
      <c r="BR101" s="257">
        <f t="shared" si="2"/>
        <v>0</v>
      </c>
    </row>
    <row r="102" spans="1:146" s="257" customFormat="1" ht="17.25" customHeight="1" x14ac:dyDescent="0.2">
      <c r="AK102" s="882"/>
      <c r="AL102" s="882"/>
      <c r="AM102" s="882"/>
      <c r="AN102" s="882"/>
      <c r="AO102" s="882"/>
      <c r="AP102" s="882"/>
      <c r="AQ102" s="882"/>
      <c r="AR102" s="882"/>
      <c r="AS102" s="882"/>
      <c r="AT102" s="882"/>
      <c r="AU102" s="882"/>
      <c r="AV102" s="882"/>
      <c r="AW102" s="882"/>
      <c r="AX102" s="882"/>
      <c r="AY102" s="882"/>
      <c r="AZ102" s="882"/>
      <c r="BA102" s="882"/>
      <c r="BB102" s="882"/>
      <c r="BC102" s="882"/>
      <c r="BD102" s="882"/>
      <c r="BE102" s="882"/>
      <c r="BG102" s="8"/>
      <c r="BH102" s="524"/>
      <c r="BI102" s="524"/>
      <c r="BJ102" s="524"/>
      <c r="BR102" s="257">
        <f t="shared" si="2"/>
        <v>0</v>
      </c>
    </row>
    <row r="103" spans="1:146" ht="56.25" customHeight="1" x14ac:dyDescent="0.2">
      <c r="A103" s="879" t="s">
        <v>67</v>
      </c>
      <c r="B103" s="880"/>
      <c r="C103" s="880"/>
      <c r="D103" s="880"/>
      <c r="E103" s="880"/>
      <c r="F103" s="880"/>
      <c r="G103" s="880"/>
      <c r="H103" s="880"/>
      <c r="I103" s="880"/>
      <c r="J103" s="880"/>
      <c r="K103" s="880"/>
      <c r="L103" s="880"/>
      <c r="M103" s="880"/>
      <c r="N103" s="880"/>
      <c r="O103" s="880"/>
      <c r="P103" s="880"/>
      <c r="Q103" s="880"/>
      <c r="R103" s="880"/>
      <c r="S103" s="880"/>
      <c r="T103" s="880"/>
      <c r="U103" s="880"/>
      <c r="V103" s="880"/>
      <c r="W103" s="880"/>
      <c r="X103" s="880"/>
      <c r="Y103" s="880"/>
      <c r="Z103" s="880"/>
      <c r="AA103" s="880"/>
      <c r="AB103" s="880"/>
      <c r="AC103" s="880"/>
      <c r="AD103" s="881"/>
      <c r="AE103" s="883">
        <f>SUM(AE74:AI101)</f>
        <v>0</v>
      </c>
      <c r="AF103" s="884"/>
      <c r="AG103" s="884"/>
      <c r="AH103" s="884"/>
      <c r="AI103" s="885"/>
      <c r="AJ103" s="580"/>
      <c r="AK103" s="580"/>
      <c r="AL103" s="580"/>
      <c r="AM103" s="580"/>
      <c r="AN103" s="580"/>
      <c r="AO103" s="580"/>
      <c r="AP103" s="1247" t="s">
        <v>405</v>
      </c>
      <c r="AQ103" s="1247"/>
      <c r="AR103" s="1247"/>
      <c r="AS103" s="1247"/>
      <c r="AT103" s="1209">
        <f>IF(SUM(AT74:AW101)&gt;AE103,"שגיאה! יש חריגה מסכום ההזמנה",SUM(AT74:AW101))</f>
        <v>0</v>
      </c>
      <c r="AU103" s="1210"/>
      <c r="AV103" s="1210"/>
      <c r="AW103" s="1211"/>
      <c r="AX103" s="751"/>
      <c r="AY103" s="751"/>
      <c r="AZ103" s="751"/>
      <c r="BA103" s="751">
        <f>SUM(BA74:BA101)</f>
        <v>0</v>
      </c>
      <c r="BB103" s="863">
        <f>SUM(BB74:BE101)</f>
        <v>0</v>
      </c>
      <c r="BC103" s="864"/>
      <c r="BD103" s="864"/>
      <c r="BE103" s="865"/>
      <c r="BF103" s="10"/>
      <c r="BG103" s="10"/>
      <c r="BH103" s="10"/>
      <c r="BJ103" s="10"/>
      <c r="BK103" s="10"/>
      <c r="BL103" s="10"/>
      <c r="BM103" s="10"/>
      <c r="BN103" s="10"/>
      <c r="BO103" s="10"/>
      <c r="BP103" s="10"/>
      <c r="BQ103" s="10"/>
      <c r="BR103" s="257">
        <f t="shared" si="2"/>
        <v>0</v>
      </c>
      <c r="BS103" s="10"/>
      <c r="BT103" s="10"/>
      <c r="BU103" s="10"/>
      <c r="BV103" s="10"/>
      <c r="BW103" s="10"/>
      <c r="BX103" s="10"/>
      <c r="BY103" s="10"/>
      <c r="BZ103" s="10"/>
      <c r="CA103" s="10"/>
      <c r="CB103" s="10"/>
      <c r="CC103" s="10"/>
      <c r="CD103" s="10"/>
      <c r="CE103" s="10"/>
      <c r="CF103" s="10"/>
      <c r="CG103" s="10"/>
      <c r="CQ103" s="10"/>
      <c r="CR103" s="10"/>
      <c r="CS103" s="10"/>
      <c r="CT103" s="10"/>
      <c r="CU103" s="10"/>
      <c r="CV103" s="10"/>
      <c r="CW103" s="10"/>
      <c r="CX103" s="10"/>
      <c r="CY103" s="10"/>
      <c r="CZ103" s="10"/>
    </row>
    <row r="104" spans="1:146" ht="8.25" customHeight="1" x14ac:dyDescent="0.25">
      <c r="C104" s="406"/>
      <c r="D104" s="406"/>
      <c r="E104" s="406"/>
      <c r="F104" s="406"/>
      <c r="G104" s="406"/>
      <c r="H104" s="406"/>
      <c r="I104" s="13"/>
      <c r="J104" s="13"/>
      <c r="K104" s="13"/>
      <c r="L104" s="13"/>
      <c r="M104" s="13"/>
      <c r="N104" s="11"/>
      <c r="O104" s="11"/>
      <c r="P104" s="11"/>
      <c r="Q104" s="11"/>
      <c r="R104" s="11"/>
      <c r="S104" s="13"/>
      <c r="T104" s="13"/>
      <c r="U104" s="13"/>
      <c r="V104" s="13"/>
      <c r="W104" s="11"/>
      <c r="X104" s="11"/>
      <c r="Y104" s="11"/>
      <c r="Z104" s="11"/>
      <c r="AA104" s="11"/>
      <c r="AB104" s="13"/>
      <c r="AC104" s="13"/>
      <c r="AD104" s="13"/>
      <c r="AE104" s="11"/>
      <c r="AF104" s="11"/>
      <c r="AG104" s="581"/>
      <c r="AH104" s="11"/>
      <c r="AI104" s="11"/>
      <c r="AJ104" s="11"/>
      <c r="AK104" s="11"/>
      <c r="AL104" s="11"/>
      <c r="AM104" s="11"/>
      <c r="AN104" s="11"/>
      <c r="AO104" s="11"/>
      <c r="AP104" s="11"/>
      <c r="AQ104" s="581"/>
      <c r="AR104" s="581"/>
      <c r="AS104" s="706"/>
      <c r="AT104" s="706"/>
      <c r="AU104" s="706"/>
      <c r="AV104" s="706"/>
      <c r="AW104" s="581"/>
      <c r="AX104" s="581"/>
      <c r="AY104" s="581"/>
      <c r="AZ104" s="581"/>
      <c r="BA104" s="581"/>
      <c r="BR104" s="257">
        <f t="shared" si="2"/>
        <v>0</v>
      </c>
      <c r="CR104" s="414"/>
      <c r="EO104" s="487"/>
      <c r="EP104" s="493" t="s">
        <v>398</v>
      </c>
    </row>
    <row r="105" spans="1:146" ht="16.5" customHeight="1" x14ac:dyDescent="0.2">
      <c r="B105" s="407"/>
      <c r="C105" s="1820" t="s">
        <v>93</v>
      </c>
      <c r="D105" s="1821"/>
      <c r="E105" s="1821"/>
      <c r="F105" s="1821"/>
      <c r="G105" s="1821"/>
      <c r="H105" s="1822"/>
      <c r="I105" s="1900" t="str">
        <f>+CS393</f>
        <v>בעת מילוי הטופס יש לרשום מידע בלתי מסווג בלבד</v>
      </c>
      <c r="J105" s="1900"/>
      <c r="K105" s="1900"/>
      <c r="L105" s="1900"/>
      <c r="M105" s="1900"/>
      <c r="N105" s="1900"/>
      <c r="O105" s="1900"/>
      <c r="P105" s="1900"/>
      <c r="Q105" s="1900"/>
      <c r="R105" s="1900"/>
      <c r="S105" s="1900"/>
      <c r="T105" s="1900"/>
      <c r="U105" s="1900"/>
      <c r="V105" s="1900"/>
      <c r="W105" s="1900"/>
      <c r="X105" s="1900"/>
      <c r="Y105" s="1900"/>
      <c r="Z105" s="1900"/>
      <c r="AA105" s="1900"/>
      <c r="AB105" s="1900"/>
      <c r="AC105" s="1900"/>
      <c r="AD105" s="1900"/>
      <c r="AE105" s="1900"/>
      <c r="AF105" s="1900"/>
      <c r="AG105" s="1900"/>
      <c r="AH105" s="1900"/>
      <c r="AI105" s="1900"/>
      <c r="AJ105" s="1900"/>
      <c r="AK105" s="1900"/>
      <c r="AL105" s="1900"/>
      <c r="AM105" s="1900"/>
      <c r="AN105" s="1900"/>
      <c r="AO105" s="1900"/>
      <c r="AP105" s="1900"/>
      <c r="AQ105" s="1900"/>
      <c r="AR105" s="1900"/>
      <c r="AS105" s="1900"/>
      <c r="AT105" s="1900"/>
      <c r="AU105" s="1900"/>
      <c r="AV105" s="709"/>
      <c r="AW105" s="709"/>
      <c r="AX105" s="709"/>
      <c r="AY105" s="709"/>
      <c r="AZ105" s="709"/>
      <c r="BA105" s="709"/>
      <c r="BB105" s="709"/>
      <c r="BC105" s="717"/>
      <c r="BD105" s="718"/>
      <c r="BE105" s="718"/>
      <c r="BF105" s="718"/>
      <c r="BG105" s="718"/>
      <c r="BH105" s="718"/>
      <c r="BI105" s="718"/>
      <c r="BJ105" s="718"/>
      <c r="BK105" s="718"/>
      <c r="BL105" s="718"/>
      <c r="BM105" s="718"/>
      <c r="BN105" s="718"/>
      <c r="BO105" s="718"/>
      <c r="BP105" s="718"/>
      <c r="BQ105" s="718"/>
      <c r="BR105" s="718"/>
      <c r="BS105" s="718"/>
      <c r="BT105" s="718"/>
      <c r="BU105" s="718"/>
      <c r="BV105" s="718"/>
      <c r="BW105" s="718"/>
      <c r="BX105" s="718"/>
      <c r="BY105" s="718"/>
      <c r="BZ105" s="718"/>
      <c r="CA105" s="718"/>
      <c r="CB105" s="718"/>
      <c r="CC105" s="718"/>
      <c r="CD105" s="718"/>
      <c r="CE105" s="718"/>
      <c r="CF105" s="718"/>
      <c r="CG105" s="718"/>
      <c r="CH105" s="710"/>
      <c r="CI105" s="710"/>
      <c r="CJ105" s="710"/>
      <c r="CK105" s="710"/>
      <c r="CL105" s="710"/>
      <c r="CM105" s="718"/>
      <c r="CN105" s="718"/>
      <c r="CO105" s="711"/>
      <c r="CP105" s="719"/>
      <c r="CQ105" s="712"/>
      <c r="CR105" s="711"/>
      <c r="CS105" s="711"/>
      <c r="CT105" s="711"/>
      <c r="CU105" s="711"/>
      <c r="CV105" s="711"/>
      <c r="CW105" s="711"/>
      <c r="CX105" s="711"/>
      <c r="CY105" s="711"/>
      <c r="CZ105" s="711"/>
      <c r="DA105" s="711"/>
      <c r="DB105" s="711"/>
      <c r="DC105" s="711"/>
      <c r="DD105" s="711"/>
      <c r="DE105" s="711"/>
      <c r="DF105" s="711"/>
      <c r="DG105" s="711"/>
      <c r="DH105" s="711"/>
      <c r="DI105" s="711"/>
      <c r="DJ105" s="711"/>
      <c r="DK105" s="711"/>
      <c r="DL105" s="711"/>
      <c r="DM105" s="711"/>
      <c r="DN105" s="711"/>
      <c r="DO105" s="711"/>
      <c r="DP105" s="711"/>
      <c r="DQ105" s="711"/>
      <c r="DR105" s="711"/>
      <c r="DS105" s="718"/>
      <c r="DT105" s="718"/>
      <c r="DU105" s="718"/>
      <c r="DV105" s="718"/>
      <c r="DW105" s="718"/>
      <c r="DX105" s="718"/>
      <c r="DY105" s="718"/>
      <c r="DZ105" s="718"/>
      <c r="EA105" s="718"/>
      <c r="EB105" s="718"/>
      <c r="EC105" s="718"/>
      <c r="ED105" s="718"/>
      <c r="EE105" s="718"/>
      <c r="EF105" s="718"/>
      <c r="EG105" s="718"/>
      <c r="EH105" s="718"/>
      <c r="EI105" s="718"/>
      <c r="EJ105" s="718"/>
      <c r="EK105" s="718"/>
      <c r="EO105" s="493" t="s">
        <v>392</v>
      </c>
      <c r="EP105" s="493">
        <v>0.8</v>
      </c>
    </row>
    <row r="106" spans="1:146" ht="12.75" customHeight="1" x14ac:dyDescent="0.2">
      <c r="B106" s="407"/>
      <c r="C106" s="1823"/>
      <c r="D106" s="1824"/>
      <c r="E106" s="1824"/>
      <c r="F106" s="1824"/>
      <c r="G106" s="1824"/>
      <c r="H106" s="1825"/>
      <c r="I106" s="1900"/>
      <c r="J106" s="1900"/>
      <c r="K106" s="1900"/>
      <c r="L106" s="1900"/>
      <c r="M106" s="1900"/>
      <c r="N106" s="1900"/>
      <c r="O106" s="1900"/>
      <c r="P106" s="1900"/>
      <c r="Q106" s="1900"/>
      <c r="R106" s="1900"/>
      <c r="S106" s="1900"/>
      <c r="T106" s="1900"/>
      <c r="U106" s="1900"/>
      <c r="V106" s="1900"/>
      <c r="W106" s="1900"/>
      <c r="X106" s="1900"/>
      <c r="Y106" s="1900"/>
      <c r="Z106" s="1900"/>
      <c r="AA106" s="1900"/>
      <c r="AB106" s="1900"/>
      <c r="AC106" s="1900"/>
      <c r="AD106" s="1900"/>
      <c r="AE106" s="1900"/>
      <c r="AF106" s="1900"/>
      <c r="AG106" s="1900"/>
      <c r="AH106" s="1900"/>
      <c r="AI106" s="1900"/>
      <c r="AJ106" s="1900"/>
      <c r="AK106" s="1900"/>
      <c r="AL106" s="1900"/>
      <c r="AM106" s="1900"/>
      <c r="AN106" s="1900"/>
      <c r="AO106" s="1900"/>
      <c r="AP106" s="1900"/>
      <c r="AQ106" s="1900"/>
      <c r="AR106" s="1900"/>
      <c r="AS106" s="1900"/>
      <c r="AT106" s="1900"/>
      <c r="AU106" s="1900"/>
      <c r="AV106" s="720"/>
      <c r="AW106" s="720"/>
      <c r="AX106" s="720"/>
      <c r="AY106" s="720"/>
      <c r="AZ106" s="720"/>
      <c r="BA106" s="720"/>
      <c r="BB106" s="720"/>
      <c r="BC106" s="717"/>
      <c r="BD106" s="718"/>
      <c r="BE106" s="718"/>
      <c r="BF106" s="718"/>
      <c r="BG106" s="718"/>
      <c r="BH106" s="718"/>
      <c r="BI106" s="718"/>
      <c r="BJ106" s="718"/>
      <c r="BK106" s="718"/>
      <c r="BL106" s="718"/>
      <c r="BM106" s="718"/>
      <c r="BN106" s="718"/>
      <c r="BO106" s="718"/>
      <c r="BP106" s="718"/>
      <c r="BQ106" s="718"/>
      <c r="BR106" s="718"/>
      <c r="BS106" s="718"/>
      <c r="BT106" s="718"/>
      <c r="BU106" s="718"/>
      <c r="BV106" s="718"/>
      <c r="BW106" s="718"/>
      <c r="BX106" s="718"/>
      <c r="BY106" s="718"/>
      <c r="BZ106" s="718"/>
      <c r="CA106" s="718"/>
      <c r="CB106" s="718"/>
      <c r="CC106" s="718"/>
      <c r="CD106" s="718"/>
      <c r="CE106" s="718"/>
      <c r="CF106" s="718"/>
      <c r="CG106" s="718"/>
      <c r="CH106" s="713"/>
      <c r="CI106" s="713"/>
      <c r="CJ106" s="721"/>
      <c r="CK106" s="721"/>
      <c r="CL106" s="721"/>
      <c r="CM106" s="718"/>
      <c r="CN106" s="711"/>
      <c r="CO106" s="711"/>
      <c r="CP106" s="711"/>
      <c r="CQ106" s="718"/>
      <c r="CR106" s="711"/>
      <c r="CS106" s="711"/>
      <c r="CT106" s="711"/>
      <c r="CU106" s="711"/>
      <c r="CV106" s="711"/>
      <c r="CW106" s="711"/>
      <c r="CX106" s="711"/>
      <c r="CY106" s="711"/>
      <c r="CZ106" s="711"/>
      <c r="DA106" s="711"/>
      <c r="DB106" s="711"/>
      <c r="DC106" s="711"/>
      <c r="DD106" s="711"/>
      <c r="DE106" s="711"/>
      <c r="DF106" s="711"/>
      <c r="DG106" s="711"/>
      <c r="DH106" s="711"/>
      <c r="DI106" s="711"/>
      <c r="DJ106" s="711"/>
      <c r="DK106" s="711"/>
      <c r="DL106" s="711"/>
      <c r="DM106" s="711"/>
      <c r="DN106" s="711"/>
      <c r="DO106" s="711"/>
      <c r="DP106" s="711"/>
      <c r="DQ106" s="711"/>
      <c r="DR106" s="711"/>
      <c r="DS106" s="718"/>
      <c r="DT106" s="718"/>
      <c r="DU106" s="718"/>
      <c r="DV106" s="718"/>
      <c r="DW106" s="718"/>
      <c r="DX106" s="718"/>
      <c r="DY106" s="718"/>
      <c r="DZ106" s="718"/>
      <c r="EA106" s="718"/>
      <c r="EB106" s="718"/>
      <c r="EC106" s="718"/>
      <c r="ED106" s="718"/>
      <c r="EE106" s="718"/>
      <c r="EF106" s="718"/>
      <c r="EG106" s="718"/>
      <c r="EH106" s="718"/>
      <c r="EI106" s="718"/>
      <c r="EJ106" s="718"/>
      <c r="EK106" s="718"/>
      <c r="EO106" s="493" t="s">
        <v>393</v>
      </c>
      <c r="EP106" s="493">
        <v>0.8</v>
      </c>
    </row>
    <row r="107" spans="1:146" ht="15.75" customHeight="1" x14ac:dyDescent="0.3">
      <c r="B107" s="407"/>
      <c r="C107" s="1826"/>
      <c r="D107" s="1827"/>
      <c r="E107" s="1827"/>
      <c r="F107" s="1827"/>
      <c r="G107" s="1827"/>
      <c r="H107" s="1828"/>
      <c r="I107" s="1900"/>
      <c r="J107" s="1900"/>
      <c r="K107" s="1900"/>
      <c r="L107" s="1900"/>
      <c r="M107" s="1900"/>
      <c r="N107" s="1900"/>
      <c r="O107" s="1900"/>
      <c r="P107" s="1900"/>
      <c r="Q107" s="1900"/>
      <c r="R107" s="1900"/>
      <c r="S107" s="1900"/>
      <c r="T107" s="1900"/>
      <c r="U107" s="1900"/>
      <c r="V107" s="1900"/>
      <c r="W107" s="1900"/>
      <c r="X107" s="1900"/>
      <c r="Y107" s="1900"/>
      <c r="Z107" s="1900"/>
      <c r="AA107" s="1900"/>
      <c r="AB107" s="1900"/>
      <c r="AC107" s="1900"/>
      <c r="AD107" s="1900"/>
      <c r="AE107" s="1900"/>
      <c r="AF107" s="1900"/>
      <c r="AG107" s="1900"/>
      <c r="AH107" s="1900"/>
      <c r="AI107" s="1900"/>
      <c r="AJ107" s="1900"/>
      <c r="AK107" s="1900"/>
      <c r="AL107" s="1900"/>
      <c r="AM107" s="1900"/>
      <c r="AN107" s="1900"/>
      <c r="AO107" s="1900"/>
      <c r="AP107" s="1900"/>
      <c r="AQ107" s="1900"/>
      <c r="AR107" s="1900"/>
      <c r="AS107" s="1900"/>
      <c r="AT107" s="1900"/>
      <c r="AU107" s="1900"/>
      <c r="AV107" s="722"/>
      <c r="AW107" s="722"/>
      <c r="AX107" s="722"/>
      <c r="AY107" s="722"/>
      <c r="AZ107" s="722"/>
      <c r="BA107" s="722"/>
      <c r="BB107" s="722"/>
      <c r="BC107" s="722"/>
      <c r="BD107" s="722"/>
      <c r="BE107" s="722"/>
      <c r="BF107" s="722"/>
      <c r="BG107" s="722"/>
      <c r="BH107" s="722"/>
      <c r="BI107" s="722"/>
      <c r="BJ107" s="723"/>
      <c r="BK107" s="723"/>
      <c r="BL107" s="723"/>
      <c r="BM107" s="723"/>
      <c r="BN107" s="723"/>
      <c r="BO107" s="723"/>
      <c r="BP107" s="723"/>
      <c r="BQ107" s="723"/>
      <c r="BR107" s="723"/>
      <c r="BS107" s="723"/>
      <c r="BT107" s="714"/>
      <c r="BU107" s="715"/>
      <c r="BV107" s="724"/>
      <c r="BW107" s="724"/>
      <c r="BX107" s="724"/>
      <c r="BY107" s="724"/>
      <c r="BZ107" s="724"/>
      <c r="CA107" s="723"/>
      <c r="CB107" s="723"/>
      <c r="CC107" s="723"/>
      <c r="CD107" s="723"/>
      <c r="CE107" s="723"/>
      <c r="CF107" s="723"/>
      <c r="CG107" s="723"/>
      <c r="CH107" s="716"/>
      <c r="CI107" s="716"/>
      <c r="CJ107" s="716"/>
      <c r="CK107" s="716"/>
      <c r="CL107" s="716"/>
      <c r="CM107" s="718"/>
      <c r="CN107" s="718"/>
      <c r="CO107" s="718"/>
      <c r="CP107" s="718"/>
      <c r="CQ107" s="718"/>
      <c r="CR107" s="718"/>
      <c r="CS107" s="718"/>
      <c r="CT107" s="718"/>
      <c r="CU107" s="718"/>
      <c r="CV107" s="718"/>
      <c r="CW107" s="718"/>
      <c r="CX107" s="718"/>
      <c r="CY107" s="718"/>
      <c r="CZ107" s="718"/>
      <c r="DA107" s="718"/>
      <c r="DB107" s="718"/>
      <c r="DC107" s="718"/>
      <c r="DD107" s="718"/>
      <c r="DE107" s="718"/>
      <c r="DF107" s="718"/>
      <c r="DG107" s="718"/>
      <c r="DH107" s="718"/>
      <c r="DI107" s="718"/>
      <c r="DJ107" s="718"/>
      <c r="DK107" s="718"/>
      <c r="DL107" s="718"/>
      <c r="DM107" s="718"/>
      <c r="DN107" s="718"/>
      <c r="DO107" s="718"/>
      <c r="DP107" s="718"/>
      <c r="DQ107" s="718"/>
      <c r="DR107" s="718"/>
      <c r="DS107" s="718"/>
      <c r="DT107" s="718"/>
      <c r="DU107" s="718"/>
      <c r="DV107" s="718"/>
      <c r="DW107" s="718"/>
      <c r="DX107" s="718"/>
      <c r="DY107" s="718"/>
      <c r="DZ107" s="718"/>
      <c r="EA107" s="718"/>
      <c r="EB107" s="718"/>
      <c r="EC107" s="718"/>
      <c r="ED107" s="718"/>
      <c r="EE107" s="718"/>
      <c r="EF107" s="718"/>
      <c r="EG107" s="718"/>
      <c r="EH107" s="718"/>
      <c r="EI107" s="718"/>
      <c r="EJ107" s="718"/>
      <c r="EK107" s="718"/>
      <c r="EO107" s="493" t="s">
        <v>394</v>
      </c>
      <c r="EP107" s="493">
        <v>0.88</v>
      </c>
    </row>
    <row r="108" spans="1:146" x14ac:dyDescent="0.2">
      <c r="AV108" s="707"/>
      <c r="AW108" s="718"/>
      <c r="AX108" s="718"/>
      <c r="AY108" s="718"/>
      <c r="AZ108" s="718"/>
      <c r="BA108" s="718"/>
      <c r="BB108" s="718"/>
      <c r="BC108" s="717"/>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8"/>
      <c r="EA108" s="718"/>
      <c r="EB108" s="718"/>
      <c r="EC108" s="718"/>
      <c r="ED108" s="718"/>
      <c r="EE108" s="718"/>
      <c r="EF108" s="718"/>
      <c r="EG108" s="718"/>
      <c r="EH108" s="718"/>
      <c r="EI108" s="718"/>
      <c r="EJ108" s="718"/>
      <c r="EK108" s="718"/>
      <c r="EO108" s="493" t="s">
        <v>395</v>
      </c>
      <c r="EP108" s="493">
        <v>0.8</v>
      </c>
    </row>
    <row r="109" spans="1:146" ht="16.5" x14ac:dyDescent="0.25">
      <c r="C109" s="743" t="s">
        <v>335</v>
      </c>
      <c r="D109" s="12"/>
      <c r="E109" s="12"/>
      <c r="F109" s="12"/>
      <c r="G109" s="12"/>
      <c r="H109" s="12"/>
      <c r="I109" s="12"/>
      <c r="J109" s="12"/>
      <c r="K109" s="12"/>
      <c r="L109" s="12"/>
      <c r="M109" s="12"/>
      <c r="N109" s="12"/>
      <c r="O109" s="12"/>
      <c r="P109" s="12"/>
      <c r="Q109" s="12"/>
      <c r="R109" s="12"/>
      <c r="S109" s="14"/>
      <c r="T109" s="14"/>
      <c r="CP109" s="10" t="b">
        <f>OR(LEN(N111)=0,LEN(W111)=0,LEN(N115)=0,LEN(W115)=0)</f>
        <v>0</v>
      </c>
      <c r="CR109" s="43" t="s">
        <v>234</v>
      </c>
      <c r="EO109" s="493" t="s">
        <v>396</v>
      </c>
      <c r="EP109" s="493">
        <v>0.9</v>
      </c>
    </row>
    <row r="110" spans="1:146" ht="8.25" customHeight="1" x14ac:dyDescent="0.25">
      <c r="C110" s="14"/>
      <c r="D110" s="14"/>
      <c r="E110" s="14"/>
      <c r="F110" s="14"/>
      <c r="G110" s="14"/>
      <c r="H110" s="14"/>
      <c r="I110" s="14"/>
      <c r="J110" s="14"/>
      <c r="K110" s="14"/>
      <c r="L110" s="14"/>
      <c r="M110" s="14"/>
      <c r="S110" s="14"/>
      <c r="T110" s="14"/>
      <c r="U110" s="14"/>
      <c r="V110" s="14"/>
      <c r="AB110" s="13"/>
      <c r="AC110" s="13"/>
      <c r="AD110" s="13"/>
      <c r="EO110" s="493" t="s">
        <v>397</v>
      </c>
      <c r="EP110" s="487">
        <v>0</v>
      </c>
    </row>
    <row r="111" spans="1:146" ht="16.5" x14ac:dyDescent="0.25">
      <c r="C111" s="44"/>
      <c r="D111" s="945" t="s">
        <v>0</v>
      </c>
      <c r="E111" s="945"/>
      <c r="F111" s="945"/>
      <c r="G111" s="945"/>
      <c r="H111" s="945"/>
      <c r="I111" s="945"/>
      <c r="J111" s="945"/>
      <c r="K111" s="945"/>
      <c r="L111" s="945"/>
      <c r="M111" s="946"/>
      <c r="N111" s="1829">
        <v>220</v>
      </c>
      <c r="O111" s="1830"/>
      <c r="P111" s="1830"/>
      <c r="Q111" s="1830"/>
      <c r="R111" s="1831"/>
      <c r="S111" s="1689" t="s">
        <v>156</v>
      </c>
      <c r="T111" s="1690"/>
      <c r="U111" s="1690"/>
      <c r="V111" s="1691"/>
      <c r="W111" s="1800">
        <v>39814</v>
      </c>
      <c r="X111" s="1801"/>
      <c r="Y111" s="1801"/>
      <c r="Z111" s="1801"/>
      <c r="AA111" s="1801"/>
      <c r="AB111" s="1801"/>
      <c r="AC111" s="1801"/>
      <c r="AD111" s="1802"/>
      <c r="CP111" s="10" t="b">
        <f>OR(LEN(N113)=0,LEN(W113)=0)</f>
        <v>0</v>
      </c>
      <c r="CR111" s="43" t="s">
        <v>235</v>
      </c>
      <c r="EO111" s="42"/>
    </row>
    <row r="112" spans="1:146" ht="8.25" customHeight="1" x14ac:dyDescent="0.25">
      <c r="C112" s="14"/>
      <c r="D112" s="14"/>
      <c r="E112" s="14"/>
      <c r="F112" s="14"/>
      <c r="G112" s="14"/>
      <c r="H112" s="14"/>
      <c r="I112" s="14"/>
      <c r="J112" s="14"/>
      <c r="K112" s="14"/>
      <c r="L112" s="14"/>
      <c r="M112" s="14"/>
      <c r="S112" s="14"/>
      <c r="T112" s="14"/>
      <c r="U112" s="14"/>
      <c r="V112" s="14"/>
      <c r="AB112" s="13"/>
      <c r="AC112" s="13"/>
      <c r="AD112" s="13"/>
    </row>
    <row r="113" spans="2:104" ht="16.5" x14ac:dyDescent="0.25">
      <c r="C113" s="14"/>
      <c r="D113" s="944" t="s">
        <v>2</v>
      </c>
      <c r="E113" s="945"/>
      <c r="F113" s="945"/>
      <c r="G113" s="945"/>
      <c r="H113" s="945"/>
      <c r="I113" s="945"/>
      <c r="J113" s="945"/>
      <c r="K113" s="945"/>
      <c r="L113" s="945"/>
      <c r="M113" s="946"/>
      <c r="N113" s="1829">
        <v>230</v>
      </c>
      <c r="O113" s="1830"/>
      <c r="P113" s="1830"/>
      <c r="Q113" s="1830"/>
      <c r="R113" s="1831"/>
      <c r="S113" s="1689" t="s">
        <v>156</v>
      </c>
      <c r="T113" s="1690"/>
      <c r="U113" s="1690"/>
      <c r="V113" s="1691"/>
      <c r="W113" s="1800">
        <v>39845</v>
      </c>
      <c r="X113" s="1801"/>
      <c r="Y113" s="1801"/>
      <c r="Z113" s="1801"/>
      <c r="AA113" s="1801"/>
      <c r="AB113" s="1801"/>
      <c r="AC113" s="1801"/>
      <c r="AD113" s="1802"/>
      <c r="CP113" s="45" t="s">
        <v>208</v>
      </c>
      <c r="CR113" s="43" t="s">
        <v>232</v>
      </c>
    </row>
    <row r="114" spans="2:104" ht="8.25" customHeight="1" x14ac:dyDescent="0.25">
      <c r="C114" s="14"/>
      <c r="D114" s="14"/>
      <c r="E114" s="14"/>
      <c r="F114" s="14"/>
      <c r="G114" s="14"/>
      <c r="H114" s="14"/>
      <c r="I114" s="14"/>
      <c r="J114" s="14"/>
      <c r="K114" s="14"/>
      <c r="L114" s="14"/>
      <c r="M114" s="14"/>
      <c r="S114" s="14"/>
      <c r="T114" s="14"/>
      <c r="U114" s="14"/>
      <c r="V114" s="14"/>
      <c r="AB114" s="13"/>
      <c r="AC114" s="13"/>
      <c r="AD114" s="13"/>
    </row>
    <row r="115" spans="2:104" ht="16.5" x14ac:dyDescent="0.25">
      <c r="C115" s="14"/>
      <c r="D115" s="944" t="s">
        <v>155</v>
      </c>
      <c r="E115" s="945"/>
      <c r="F115" s="945"/>
      <c r="G115" s="945"/>
      <c r="H115" s="945"/>
      <c r="I115" s="945"/>
      <c r="J115" s="945"/>
      <c r="K115" s="945"/>
      <c r="L115" s="945"/>
      <c r="M115" s="946"/>
      <c r="N115" s="1936">
        <v>231</v>
      </c>
      <c r="O115" s="1937"/>
      <c r="P115" s="1937"/>
      <c r="Q115" s="1937"/>
      <c r="R115" s="1938"/>
      <c r="S115" s="1689" t="s">
        <v>156</v>
      </c>
      <c r="T115" s="1690"/>
      <c r="U115" s="1690"/>
      <c r="V115" s="1691"/>
      <c r="W115" s="1800">
        <v>40269</v>
      </c>
      <c r="X115" s="1801"/>
      <c r="Y115" s="1801"/>
      <c r="Z115" s="1801"/>
      <c r="AA115" s="1801"/>
      <c r="AB115" s="1801"/>
      <c r="AC115" s="1801"/>
      <c r="AD115" s="1802"/>
      <c r="CP115" s="46">
        <f>+(N115-N113)/N115</f>
        <v>4.329004329004329E-3</v>
      </c>
      <c r="CR115" s="43" t="s">
        <v>208</v>
      </c>
    </row>
    <row r="116" spans="2:104" ht="8.25" customHeight="1" x14ac:dyDescent="0.25">
      <c r="C116" s="14"/>
      <c r="D116" s="14"/>
      <c r="E116" s="14"/>
      <c r="F116" s="14"/>
      <c r="G116" s="14"/>
      <c r="H116" s="14"/>
      <c r="I116" s="14"/>
      <c r="J116" s="14"/>
      <c r="K116" s="14"/>
      <c r="L116" s="14"/>
      <c r="M116" s="14"/>
      <c r="S116" s="14"/>
      <c r="T116" s="14"/>
      <c r="U116" s="14"/>
      <c r="V116" s="14"/>
      <c r="AB116" s="13"/>
      <c r="AC116" s="13"/>
      <c r="AD116" s="13"/>
    </row>
    <row r="117" spans="2:104" ht="19.5" thickBot="1" x14ac:dyDescent="0.3">
      <c r="C117" s="14"/>
      <c r="D117" s="944" t="s">
        <v>157</v>
      </c>
      <c r="E117" s="945"/>
      <c r="F117" s="945"/>
      <c r="G117" s="945"/>
      <c r="H117" s="945"/>
      <c r="I117" s="945"/>
      <c r="J117" s="945"/>
      <c r="K117" s="945"/>
      <c r="L117" s="945"/>
      <c r="M117" s="1928"/>
      <c r="N117" s="1929">
        <f>IF(CP109=TRUE,"",(W115-W111)/30)</f>
        <v>15.166666666666666</v>
      </c>
      <c r="O117" s="1930"/>
      <c r="P117" s="1930"/>
      <c r="Q117" s="1930"/>
      <c r="R117" s="1931"/>
      <c r="S117" s="1951" t="s">
        <v>3</v>
      </c>
      <c r="T117" s="1952"/>
      <c r="V117" s="266"/>
      <c r="W117" s="1948" t="str">
        <f>IF(ISERROR(CP117)=TRUE,"",CP117)</f>
        <v>הוזן מדד בסיס חדש</v>
      </c>
      <c r="X117" s="1949"/>
      <c r="Y117" s="1949"/>
      <c r="Z117" s="1949"/>
      <c r="AA117" s="1949"/>
      <c r="AB117" s="1949"/>
      <c r="AC117" s="1949"/>
      <c r="AD117" s="1950"/>
      <c r="AE117" s="11"/>
      <c r="CP117" s="47" t="str">
        <f>IF(CP109=TRUE,"",IF(CP111=FALSE,CR117,IF((N115-N111)/N111&gt;4%,CR113,IF(N117&gt;=18,CR113,CR115))))</f>
        <v>הוזן מדד בסיס חדש</v>
      </c>
      <c r="CQ117" s="48"/>
      <c r="CR117" s="49" t="s">
        <v>233</v>
      </c>
      <c r="CS117" s="48"/>
      <c r="CT117" s="48"/>
      <c r="CU117" s="48"/>
      <c r="CV117" s="48"/>
      <c r="CW117" s="48"/>
      <c r="CX117" s="48"/>
      <c r="CY117" s="50"/>
    </row>
    <row r="118" spans="2:104" ht="8.25" customHeight="1" x14ac:dyDescent="0.25">
      <c r="C118" s="14"/>
      <c r="D118" s="51"/>
      <c r="E118" s="51"/>
      <c r="F118" s="51"/>
      <c r="G118" s="14"/>
      <c r="H118" s="14"/>
      <c r="I118" s="14"/>
      <c r="J118" s="14"/>
      <c r="K118" s="14"/>
      <c r="L118" s="14"/>
      <c r="M118" s="14"/>
      <c r="S118" s="14"/>
      <c r="T118" s="14"/>
      <c r="U118" s="14"/>
      <c r="V118" s="14"/>
      <c r="W118" s="265"/>
      <c r="X118" s="265"/>
      <c r="Y118" s="265"/>
      <c r="Z118" s="265"/>
      <c r="AA118" s="265"/>
      <c r="AB118" s="267"/>
      <c r="AC118" s="267"/>
      <c r="AD118" s="267"/>
    </row>
    <row r="119" spans="2:104" ht="17.25" customHeight="1" x14ac:dyDescent="0.3">
      <c r="C119" s="14"/>
      <c r="D119" s="944" t="s">
        <v>175</v>
      </c>
      <c r="E119" s="945"/>
      <c r="F119" s="945"/>
      <c r="G119" s="945"/>
      <c r="H119" s="945"/>
      <c r="I119" s="945"/>
      <c r="J119" s="945"/>
      <c r="K119" s="945"/>
      <c r="L119" s="945"/>
      <c r="M119" s="1221"/>
      <c r="N119" s="1248">
        <f>IF(ISERROR(CP119)=TRUE,"",CP119)</f>
        <v>4.329004329004329E-3</v>
      </c>
      <c r="O119" s="1249"/>
      <c r="P119" s="1249"/>
      <c r="Q119" s="1249"/>
      <c r="R119" s="1250"/>
      <c r="S119" s="52"/>
      <c r="T119" s="52"/>
      <c r="U119" s="52"/>
      <c r="V119" s="53"/>
      <c r="W119" s="53"/>
      <c r="X119" s="53"/>
      <c r="Y119" s="53"/>
      <c r="Z119" s="53"/>
      <c r="AA119" s="53"/>
      <c r="AB119" s="53"/>
      <c r="AC119" s="53"/>
      <c r="AD119" s="52"/>
      <c r="CP119" s="54">
        <f>IF(CP115=1,0,IF(CP117=CP113,0,CP115))</f>
        <v>4.329004329004329E-3</v>
      </c>
      <c r="CQ119" s="307"/>
      <c r="CR119" s="307"/>
      <c r="CS119" s="307"/>
      <c r="CT119" s="307"/>
    </row>
    <row r="120" spans="2:104" ht="17.25" customHeight="1" thickBot="1" x14ac:dyDescent="0.35">
      <c r="B120" s="10"/>
      <c r="C120" s="303"/>
      <c r="D120" s="52"/>
      <c r="E120" s="52"/>
      <c r="F120" s="52"/>
      <c r="G120" s="52"/>
      <c r="H120" s="52"/>
      <c r="I120" s="52"/>
      <c r="J120" s="52"/>
      <c r="K120" s="52"/>
      <c r="L120" s="52"/>
      <c r="M120" s="52"/>
      <c r="O120" s="304"/>
      <c r="P120" s="304"/>
      <c r="Q120" s="304"/>
      <c r="R120" s="304"/>
      <c r="S120" s="52"/>
      <c r="T120" s="52"/>
      <c r="U120" s="52"/>
      <c r="V120" s="305"/>
      <c r="W120" s="305"/>
      <c r="X120" s="305"/>
      <c r="Y120" s="305"/>
      <c r="Z120" s="305"/>
      <c r="AA120" s="305"/>
      <c r="AB120" s="305"/>
      <c r="AC120" s="305"/>
      <c r="AD120" s="52"/>
      <c r="AE120" s="10"/>
      <c r="AF120" s="10"/>
      <c r="AG120" s="487"/>
      <c r="AH120" s="10"/>
      <c r="AI120" s="10"/>
      <c r="AJ120" s="10"/>
      <c r="AK120" s="10"/>
      <c r="AL120" s="10"/>
      <c r="AM120" s="10"/>
      <c r="AN120" s="10"/>
      <c r="AO120" s="10"/>
      <c r="AP120" s="10"/>
      <c r="AQ120" s="487"/>
      <c r="AR120" s="487"/>
      <c r="AS120" s="578"/>
      <c r="AT120" s="578"/>
      <c r="AU120" s="578"/>
      <c r="AV120" s="578"/>
      <c r="AW120" s="487"/>
      <c r="AX120" s="487"/>
      <c r="AY120" s="487"/>
      <c r="AZ120" s="487"/>
      <c r="BA120" s="487"/>
      <c r="BB120" s="487"/>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P120" s="306"/>
      <c r="CQ120" s="307"/>
      <c r="CR120" s="307"/>
      <c r="CS120" s="307"/>
      <c r="CT120" s="307"/>
      <c r="CU120" s="10"/>
      <c r="CV120" s="10"/>
      <c r="CW120" s="10"/>
      <c r="CX120" s="10"/>
      <c r="CY120" s="10"/>
      <c r="CZ120" s="10"/>
    </row>
    <row r="121" spans="2:104" ht="15.75" thickBot="1" x14ac:dyDescent="0.25">
      <c r="AK121" s="10"/>
      <c r="CT121" s="396"/>
    </row>
    <row r="122" spans="2:104" ht="21" thickTop="1" x14ac:dyDescent="0.3">
      <c r="C122" s="844" t="s">
        <v>90</v>
      </c>
      <c r="D122" s="845"/>
      <c r="E122" s="845"/>
      <c r="F122" s="845"/>
      <c r="G122" s="845"/>
      <c r="H122" s="846"/>
      <c r="I122" s="834" t="s">
        <v>145</v>
      </c>
      <c r="J122" s="835"/>
      <c r="K122" s="835"/>
      <c r="L122" s="835"/>
      <c r="M122" s="835"/>
      <c r="N122" s="835"/>
      <c r="O122" s="835"/>
      <c r="P122" s="836"/>
      <c r="Q122" s="55"/>
      <c r="R122" s="42"/>
      <c r="S122" s="814" t="s">
        <v>88</v>
      </c>
      <c r="T122" s="815"/>
      <c r="U122" s="815"/>
      <c r="V122" s="815"/>
      <c r="W122" s="815"/>
      <c r="X122" s="815"/>
      <c r="Y122" s="815"/>
      <c r="Z122" s="815"/>
      <c r="AA122" s="815"/>
      <c r="AB122" s="815"/>
      <c r="AC122" s="815"/>
      <c r="AD122" s="815"/>
      <c r="AE122" s="815"/>
      <c r="AF122" s="816"/>
      <c r="AG122" s="113"/>
      <c r="AH122" s="1932" t="s">
        <v>30</v>
      </c>
      <c r="AI122" s="1932"/>
      <c r="AJ122" s="1932"/>
      <c r="AK122" s="1932"/>
      <c r="AL122" s="1932"/>
      <c r="AM122" s="1932"/>
      <c r="AN122" s="1932"/>
      <c r="AO122" s="1932"/>
      <c r="AP122" s="1932"/>
      <c r="AQ122" s="1932"/>
      <c r="AR122" s="1932"/>
      <c r="AS122" s="1932"/>
      <c r="AT122" s="1932"/>
      <c r="AU122" s="1932"/>
      <c r="AV122" s="1932"/>
      <c r="AW122" s="1932"/>
      <c r="AX122" s="1932"/>
      <c r="AY122" s="1932"/>
      <c r="AZ122" s="1932"/>
      <c r="BA122" s="1932"/>
      <c r="BB122" s="1932"/>
      <c r="BC122" s="1932"/>
      <c r="BD122" s="1932"/>
      <c r="BE122" s="1932"/>
      <c r="BF122" s="1932"/>
      <c r="BG122" s="1932"/>
      <c r="BH122" s="1932"/>
      <c r="BI122" s="1932"/>
      <c r="BJ122" s="10"/>
      <c r="BK122" s="10"/>
      <c r="BL122" s="10"/>
      <c r="BM122" s="10"/>
      <c r="BN122" s="10"/>
      <c r="BO122" s="10"/>
      <c r="BP122" s="18"/>
      <c r="BQ122" s="18"/>
      <c r="BR122" s="18"/>
      <c r="BS122" s="11"/>
      <c r="BT122" s="11"/>
      <c r="BU122" s="11"/>
      <c r="BV122" s="767"/>
      <c r="BW122" s="11"/>
      <c r="BX122" s="11"/>
      <c r="BY122" s="11"/>
      <c r="BZ122" s="11"/>
      <c r="CC122" s="10"/>
      <c r="CD122" s="10"/>
      <c r="CE122" s="10"/>
      <c r="CF122" s="10"/>
      <c r="CG122" s="10"/>
      <c r="CQ122" s="10"/>
      <c r="CR122" s="10"/>
      <c r="CS122" s="10"/>
      <c r="CT122" s="10"/>
      <c r="CU122" s="10"/>
      <c r="CV122" s="10"/>
      <c r="CW122" s="10"/>
      <c r="CX122" s="10"/>
      <c r="CY122" s="10"/>
      <c r="CZ122" s="10"/>
    </row>
    <row r="123" spans="2:104" ht="20.25" x14ac:dyDescent="0.3">
      <c r="C123" s="1251" t="s">
        <v>31</v>
      </c>
      <c r="D123" s="1252"/>
      <c r="E123" s="1252"/>
      <c r="F123" s="1252"/>
      <c r="G123" s="1252"/>
      <c r="H123" s="1253"/>
      <c r="I123" s="837"/>
      <c r="J123" s="838"/>
      <c r="K123" s="838"/>
      <c r="L123" s="838"/>
      <c r="M123" s="838"/>
      <c r="N123" s="838"/>
      <c r="O123" s="838"/>
      <c r="P123" s="839"/>
      <c r="Q123" s="57"/>
      <c r="R123" s="42"/>
      <c r="S123" s="821" t="s">
        <v>32</v>
      </c>
      <c r="T123" s="822"/>
      <c r="U123" s="822"/>
      <c r="V123" s="822"/>
      <c r="W123" s="822"/>
      <c r="X123" s="822"/>
      <c r="Y123" s="822"/>
      <c r="Z123" s="822"/>
      <c r="AA123" s="822"/>
      <c r="AB123" s="822"/>
      <c r="AC123" s="822"/>
      <c r="AD123" s="822"/>
      <c r="AE123" s="822"/>
      <c r="AF123" s="823"/>
      <c r="AG123" s="113"/>
      <c r="AH123" s="886" t="s">
        <v>32</v>
      </c>
      <c r="AI123" s="822"/>
      <c r="AJ123" s="822"/>
      <c r="AK123" s="822"/>
      <c r="AL123" s="822"/>
      <c r="AM123" s="822"/>
      <c r="AN123" s="822"/>
      <c r="AO123" s="822"/>
      <c r="AP123" s="822"/>
      <c r="AQ123" s="822"/>
      <c r="AR123" s="822"/>
      <c r="AS123" s="822"/>
      <c r="AT123" s="822"/>
      <c r="AU123" s="886" t="s">
        <v>33</v>
      </c>
      <c r="AV123" s="822"/>
      <c r="AW123" s="822"/>
      <c r="AX123" s="822"/>
      <c r="AY123" s="822"/>
      <c r="AZ123" s="822"/>
      <c r="BA123" s="822"/>
      <c r="BB123" s="822"/>
      <c r="BC123" s="822"/>
      <c r="BD123" s="822"/>
      <c r="BE123" s="822"/>
      <c r="BF123" s="822"/>
      <c r="BG123" s="822"/>
      <c r="BH123" s="822"/>
      <c r="BI123" s="887"/>
      <c r="BJ123" s="10"/>
      <c r="BK123" s="10"/>
      <c r="BL123" s="10"/>
      <c r="BM123" s="10"/>
      <c r="BN123" s="10"/>
      <c r="BO123" s="10"/>
      <c r="BP123" s="18"/>
      <c r="BQ123" s="18"/>
      <c r="BR123" s="18"/>
      <c r="BS123" s="18"/>
      <c r="BT123" s="209"/>
      <c r="BU123" s="209"/>
      <c r="BV123" s="769"/>
      <c r="BW123" s="18"/>
      <c r="BX123" s="18"/>
      <c r="BY123" s="18"/>
      <c r="BZ123" s="18"/>
      <c r="CA123" s="18"/>
      <c r="CB123" s="18"/>
      <c r="CC123" s="18"/>
      <c r="CD123" s="18"/>
      <c r="CE123" s="10"/>
      <c r="CF123" s="10"/>
      <c r="CG123" s="10"/>
      <c r="CQ123" s="10"/>
      <c r="CR123" s="10"/>
      <c r="CS123" s="10"/>
      <c r="CT123" s="10"/>
      <c r="CU123" s="10"/>
      <c r="CV123" s="10"/>
      <c r="CW123" s="10"/>
      <c r="CX123" s="10"/>
      <c r="CY123" s="10"/>
      <c r="CZ123" s="10"/>
    </row>
    <row r="124" spans="2:104" ht="18.75" x14ac:dyDescent="0.2">
      <c r="C124" s="728"/>
      <c r="D124" s="843">
        <v>0.17</v>
      </c>
      <c r="E124" s="843"/>
      <c r="F124" s="843"/>
      <c r="G124" s="843"/>
      <c r="H124" s="729"/>
      <c r="I124" s="840"/>
      <c r="J124" s="841"/>
      <c r="K124" s="841"/>
      <c r="L124" s="841"/>
      <c r="M124" s="841"/>
      <c r="N124" s="841"/>
      <c r="O124" s="841"/>
      <c r="P124" s="842"/>
      <c r="Q124" s="58"/>
      <c r="R124" s="42"/>
      <c r="S124" s="766" t="s">
        <v>34</v>
      </c>
      <c r="T124" s="764"/>
      <c r="U124" s="764"/>
      <c r="V124" s="764"/>
      <c r="W124" s="764"/>
      <c r="X124" s="764"/>
      <c r="Y124" s="764"/>
      <c r="Z124" s="764"/>
      <c r="AA124" s="764"/>
      <c r="AB124" s="765"/>
      <c r="AC124" s="830" t="s">
        <v>464</v>
      </c>
      <c r="AD124" s="831"/>
      <c r="AE124" s="831"/>
      <c r="AF124" s="832"/>
      <c r="AG124" s="727"/>
      <c r="AH124" s="1944" t="s">
        <v>34</v>
      </c>
      <c r="AI124" s="1944"/>
      <c r="AJ124" s="1944"/>
      <c r="AK124" s="1944"/>
      <c r="AL124" s="1944"/>
      <c r="AM124" s="1944"/>
      <c r="AN124" s="1944"/>
      <c r="AO124" s="833" t="s">
        <v>35</v>
      </c>
      <c r="AP124" s="831"/>
      <c r="AQ124" s="831"/>
      <c r="AR124" s="831"/>
      <c r="AS124" s="831"/>
      <c r="AT124" s="1943"/>
      <c r="AU124" s="1240" t="s">
        <v>34</v>
      </c>
      <c r="AV124" s="1240"/>
      <c r="AW124" s="1240"/>
      <c r="AX124" s="1240"/>
      <c r="AY124" s="1240"/>
      <c r="AZ124" s="1240"/>
      <c r="BA124" s="1240"/>
      <c r="BB124" s="1240" t="s">
        <v>35</v>
      </c>
      <c r="BC124" s="1240"/>
      <c r="BD124" s="1240"/>
      <c r="BE124" s="1240"/>
      <c r="BF124" s="1240"/>
      <c r="BG124" s="1240"/>
      <c r="BH124" s="1240"/>
      <c r="BI124" s="1240"/>
      <c r="BJ124" s="10"/>
      <c r="BK124" s="10"/>
      <c r="BL124" s="10"/>
      <c r="BM124" s="10"/>
      <c r="BN124" s="10"/>
      <c r="BO124" s="10"/>
      <c r="BP124" s="18"/>
      <c r="BQ124" s="18"/>
      <c r="BR124" s="18"/>
      <c r="BS124" s="18"/>
      <c r="BT124" s="18"/>
      <c r="BU124" s="18"/>
      <c r="BV124" s="769"/>
      <c r="BW124" s="18"/>
      <c r="BX124" s="18"/>
      <c r="BY124" s="18"/>
      <c r="BZ124" s="18"/>
      <c r="CA124" s="18"/>
      <c r="CB124" s="18"/>
      <c r="CC124" s="18"/>
      <c r="CD124" s="18"/>
      <c r="CE124" s="10"/>
      <c r="CF124" s="10"/>
      <c r="CG124" s="10"/>
      <c r="CQ124" s="10"/>
      <c r="CR124" s="10"/>
      <c r="CS124" s="10"/>
      <c r="CT124" s="10"/>
      <c r="CU124" s="10"/>
      <c r="CV124" s="10"/>
      <c r="CW124" s="10"/>
      <c r="CX124" s="10"/>
      <c r="CY124" s="10"/>
      <c r="CZ124" s="10"/>
    </row>
    <row r="125" spans="2:104" s="257" customFormat="1" ht="21" customHeight="1" x14ac:dyDescent="0.2">
      <c r="B125" s="260"/>
      <c r="C125" s="824" t="s">
        <v>410</v>
      </c>
      <c r="D125" s="825"/>
      <c r="E125" s="825"/>
      <c r="F125" s="825"/>
      <c r="G125" s="825"/>
      <c r="H125" s="826"/>
      <c r="I125" s="761" t="s">
        <v>451</v>
      </c>
      <c r="J125" s="762"/>
      <c r="K125" s="762"/>
      <c r="L125" s="762"/>
      <c r="M125" s="762"/>
      <c r="N125" s="762"/>
      <c r="O125" s="762"/>
      <c r="P125" s="763"/>
      <c r="Q125" s="261"/>
      <c r="R125" s="670"/>
      <c r="S125" s="1321">
        <f>BA103</f>
        <v>0</v>
      </c>
      <c r="T125" s="1322"/>
      <c r="U125" s="1322"/>
      <c r="V125" s="1322"/>
      <c r="W125" s="1322"/>
      <c r="X125" s="1322"/>
      <c r="Y125" s="1322"/>
      <c r="Z125" s="1322"/>
      <c r="AA125" s="1322"/>
      <c r="AB125" s="1323"/>
      <c r="AC125" s="833"/>
      <c r="AD125" s="831"/>
      <c r="AE125" s="831"/>
      <c r="AF125" s="832"/>
      <c r="AG125" s="726"/>
      <c r="AH125" s="1138">
        <f>AT103</f>
        <v>0</v>
      </c>
      <c r="AI125" s="1138"/>
      <c r="AJ125" s="1138"/>
      <c r="AK125" s="1138"/>
      <c r="AL125" s="1138"/>
      <c r="AM125" s="1138"/>
      <c r="AN125" s="1138"/>
      <c r="AO125" s="1123"/>
      <c r="AP125" s="1304"/>
      <c r="AQ125" s="1304"/>
      <c r="AR125" s="1304"/>
      <c r="AS125" s="1304"/>
      <c r="AT125" s="1304"/>
      <c r="AU125" s="1239">
        <f>AH125*(1+$D$124)</f>
        <v>0</v>
      </c>
      <c r="AV125" s="1239"/>
      <c r="AW125" s="1239"/>
      <c r="AX125" s="1239"/>
      <c r="AY125" s="1239"/>
      <c r="AZ125" s="1239"/>
      <c r="BA125" s="1239"/>
      <c r="BB125" s="1123" t="str">
        <f>IF(AO125*(1+$D$252)&gt;0,AO125*(1+$D$252),"")</f>
        <v/>
      </c>
      <c r="BC125" s="1123"/>
      <c r="BD125" s="1123"/>
      <c r="BE125" s="1123"/>
      <c r="BF125" s="1123"/>
      <c r="BG125" s="1123"/>
      <c r="BH125" s="1123"/>
      <c r="BI125" s="1123"/>
      <c r="BP125" s="768"/>
      <c r="BQ125" s="768"/>
      <c r="BR125" s="768"/>
      <c r="BS125" s="768"/>
      <c r="BT125" s="768"/>
      <c r="BU125" s="770"/>
      <c r="BV125" s="770"/>
      <c r="BW125" s="770"/>
      <c r="BX125" s="770"/>
      <c r="BY125" s="770"/>
      <c r="BZ125" s="770"/>
      <c r="CA125" s="770"/>
      <c r="CB125" s="768"/>
      <c r="CC125" s="768"/>
      <c r="CD125" s="768"/>
    </row>
    <row r="126" spans="2:104" s="257" customFormat="1" ht="21" thickBot="1" x14ac:dyDescent="0.25">
      <c r="B126" s="260"/>
      <c r="C126" s="827" t="s">
        <v>358</v>
      </c>
      <c r="D126" s="828"/>
      <c r="E126" s="828"/>
      <c r="F126" s="828"/>
      <c r="G126" s="828"/>
      <c r="H126" s="829"/>
      <c r="I126" s="1907" t="s">
        <v>331</v>
      </c>
      <c r="J126" s="1908"/>
      <c r="K126" s="1908"/>
      <c r="L126" s="1908"/>
      <c r="M126" s="1908"/>
      <c r="N126" s="1908"/>
      <c r="O126" s="1908"/>
      <c r="P126" s="1909"/>
      <c r="Q126" s="262"/>
      <c r="R126" s="589"/>
      <c r="S126" s="1321">
        <v>0</v>
      </c>
      <c r="T126" s="1322"/>
      <c r="U126" s="1322"/>
      <c r="V126" s="1322"/>
      <c r="W126" s="1322"/>
      <c r="X126" s="1322"/>
      <c r="Y126" s="1322"/>
      <c r="Z126" s="1322"/>
      <c r="AA126" s="1322"/>
      <c r="AB126" s="1323"/>
      <c r="AC126" s="833"/>
      <c r="AD126" s="831"/>
      <c r="AE126" s="831"/>
      <c r="AF126" s="832"/>
      <c r="AG126" s="726"/>
      <c r="AH126" s="1138">
        <v>0</v>
      </c>
      <c r="AI126" s="1138"/>
      <c r="AJ126" s="1138"/>
      <c r="AK126" s="1138"/>
      <c r="AL126" s="1138"/>
      <c r="AM126" s="1138"/>
      <c r="AN126" s="1138"/>
      <c r="AO126" s="1123"/>
      <c r="AP126" s="1304"/>
      <c r="AQ126" s="1304"/>
      <c r="AR126" s="1304"/>
      <c r="AS126" s="1304"/>
      <c r="AT126" s="1304"/>
      <c r="AU126" s="1239">
        <f>AH126*(1+$D$124)</f>
        <v>0</v>
      </c>
      <c r="AV126" s="1239"/>
      <c r="AW126" s="1239"/>
      <c r="AX126" s="1239"/>
      <c r="AY126" s="1239"/>
      <c r="AZ126" s="1239"/>
      <c r="BA126" s="1239"/>
      <c r="BB126" s="1123" t="str">
        <f>IF(AO126*(1+$D$252)&gt;0,AO126*(1+$D$252),"")</f>
        <v/>
      </c>
      <c r="BC126" s="1123"/>
      <c r="BD126" s="1123"/>
      <c r="BE126" s="1123"/>
      <c r="BF126" s="1123"/>
      <c r="BG126" s="1123"/>
      <c r="BH126" s="1123"/>
      <c r="BI126" s="1123"/>
      <c r="BP126" s="768"/>
      <c r="BQ126" s="768"/>
      <c r="BR126" s="768"/>
      <c r="BS126" s="770"/>
      <c r="BT126" s="770"/>
      <c r="BU126" s="770"/>
      <c r="BV126" s="770"/>
      <c r="BW126" s="770"/>
      <c r="BX126" s="770"/>
      <c r="BY126" s="768"/>
      <c r="BZ126" s="768"/>
      <c r="CA126" s="768"/>
      <c r="CB126" s="768"/>
      <c r="CC126" s="768"/>
      <c r="CD126" s="768"/>
    </row>
    <row r="127" spans="2:104" s="257" customFormat="1" ht="18.75" customHeight="1" thickTop="1" thickBot="1" x14ac:dyDescent="0.25">
      <c r="B127" s="260"/>
      <c r="C127" s="827"/>
      <c r="D127" s="828"/>
      <c r="E127" s="828"/>
      <c r="F127" s="828"/>
      <c r="G127" s="828"/>
      <c r="H127" s="829"/>
      <c r="I127" s="1925" t="s">
        <v>411</v>
      </c>
      <c r="J127" s="1926"/>
      <c r="K127" s="1926"/>
      <c r="L127" s="1926"/>
      <c r="M127" s="1926"/>
      <c r="N127" s="1926"/>
      <c r="O127" s="1926"/>
      <c r="P127" s="1927"/>
      <c r="Q127" s="262"/>
      <c r="R127" s="670"/>
      <c r="S127" s="1321">
        <f>S125+S126</f>
        <v>0</v>
      </c>
      <c r="T127" s="1322"/>
      <c r="U127" s="1322"/>
      <c r="V127" s="1322"/>
      <c r="W127" s="1322"/>
      <c r="X127" s="1322"/>
      <c r="Y127" s="1322"/>
      <c r="Z127" s="1322"/>
      <c r="AA127" s="1322"/>
      <c r="AB127" s="1323"/>
      <c r="AC127" s="833"/>
      <c r="AD127" s="831"/>
      <c r="AE127" s="831"/>
      <c r="AF127" s="832"/>
      <c r="AG127" s="726"/>
      <c r="AH127" s="1138">
        <f>AH125+AH126</f>
        <v>0</v>
      </c>
      <c r="AI127" s="1138"/>
      <c r="AJ127" s="1138"/>
      <c r="AK127" s="1138"/>
      <c r="AL127" s="1138"/>
      <c r="AM127" s="1138"/>
      <c r="AN127" s="1138"/>
      <c r="AO127" s="1123"/>
      <c r="AP127" s="1304"/>
      <c r="AQ127" s="1304"/>
      <c r="AR127" s="1304"/>
      <c r="AS127" s="1304"/>
      <c r="AT127" s="1304"/>
      <c r="AU127" s="1239">
        <f>AH127*(1+$D$124)</f>
        <v>0</v>
      </c>
      <c r="AV127" s="1239"/>
      <c r="AW127" s="1239"/>
      <c r="AX127" s="1239"/>
      <c r="AY127" s="1239"/>
      <c r="AZ127" s="1239"/>
      <c r="BA127" s="1239"/>
      <c r="BB127" s="1123" t="str">
        <f>IF(AO127*(1+$D$252)&gt;0,AO127*(1+$D$252),"")</f>
        <v/>
      </c>
      <c r="BC127" s="1123"/>
      <c r="BD127" s="1123"/>
      <c r="BE127" s="1123"/>
      <c r="BF127" s="1123"/>
      <c r="BG127" s="1123"/>
      <c r="BH127" s="1123"/>
      <c r="BI127" s="1123"/>
      <c r="BP127" s="768"/>
      <c r="BQ127" s="768"/>
      <c r="BR127" s="768"/>
      <c r="BS127" s="770"/>
      <c r="BT127" s="770"/>
      <c r="BU127" s="770"/>
      <c r="BV127" s="770"/>
      <c r="BW127" s="770"/>
      <c r="BX127" s="770"/>
      <c r="BY127" s="770"/>
      <c r="BZ127" s="770"/>
      <c r="CA127" s="768"/>
      <c r="CB127" s="768"/>
      <c r="CC127" s="768"/>
      <c r="CD127" s="768"/>
    </row>
    <row r="128" spans="2:104" s="257" customFormat="1" ht="29.25" customHeight="1" thickTop="1" thickBot="1" x14ac:dyDescent="0.35">
      <c r="B128" s="260"/>
      <c r="C128" s="1241"/>
      <c r="D128" s="1242"/>
      <c r="E128" s="1242"/>
      <c r="F128" s="1242"/>
      <c r="G128" s="1242"/>
      <c r="H128" s="1242"/>
      <c r="I128" s="1268" t="s">
        <v>60</v>
      </c>
      <c r="J128" s="1269"/>
      <c r="K128" s="1269"/>
      <c r="L128" s="1269"/>
      <c r="M128" s="1269"/>
      <c r="N128" s="1269"/>
      <c r="O128" s="1269"/>
      <c r="P128" s="1270"/>
      <c r="Q128" s="262"/>
      <c r="R128" s="670"/>
      <c r="S128" s="1291"/>
      <c r="T128" s="1292"/>
      <c r="U128" s="1292"/>
      <c r="V128" s="1292"/>
      <c r="W128" s="1292"/>
      <c r="X128" s="1292"/>
      <c r="Y128" s="1292"/>
      <c r="Z128" s="1292"/>
      <c r="AA128" s="1292"/>
      <c r="AB128" s="1293"/>
      <c r="AC128" s="1287"/>
      <c r="AD128" s="1288"/>
      <c r="AE128" s="1288"/>
      <c r="AF128" s="1289"/>
      <c r="AG128" s="726"/>
      <c r="AH128" s="1138"/>
      <c r="AI128" s="1138"/>
      <c r="AJ128" s="1138"/>
      <c r="AK128" s="1138"/>
      <c r="AL128" s="1138"/>
      <c r="AM128" s="1138"/>
      <c r="AN128" s="1138"/>
      <c r="AO128" s="1138"/>
      <c r="AP128" s="1286"/>
      <c r="AQ128" s="1286"/>
      <c r="AR128" s="1286"/>
      <c r="AS128" s="1286"/>
      <c r="AT128" s="1286"/>
      <c r="AU128" s="1138" t="str">
        <f>IF(AH128*(1+$D$124)&lt;&gt;0,AH128*(1+$D$124),"")</f>
        <v/>
      </c>
      <c r="AV128" s="1138"/>
      <c r="AW128" s="1138"/>
      <c r="AX128" s="1138"/>
      <c r="AY128" s="1138"/>
      <c r="AZ128" s="1138"/>
      <c r="BA128" s="1138"/>
      <c r="BB128" s="1123" t="str">
        <f>IF(AO128*(1+$D$252)&gt;0,AO128*(1+$D$252),"")</f>
        <v/>
      </c>
      <c r="BC128" s="1123"/>
      <c r="BD128" s="1123"/>
      <c r="BE128" s="1123"/>
      <c r="BF128" s="1123"/>
      <c r="BG128" s="1123"/>
      <c r="BH128" s="1123"/>
      <c r="BI128" s="1123"/>
      <c r="BP128" s="768"/>
      <c r="BQ128" s="768"/>
      <c r="BR128" s="768"/>
      <c r="BS128" s="768"/>
      <c r="BT128" s="768"/>
      <c r="BU128" s="768"/>
      <c r="BV128" s="768"/>
      <c r="BW128" s="768"/>
      <c r="BX128" s="768"/>
      <c r="BY128" s="768"/>
      <c r="BZ128" s="768"/>
      <c r="CA128" s="768"/>
      <c r="CB128" s="768"/>
      <c r="CC128" s="768"/>
      <c r="CD128" s="768"/>
    </row>
    <row r="129" spans="2:107" s="257" customFormat="1" ht="29.25" customHeight="1" x14ac:dyDescent="0.3">
      <c r="B129" s="260"/>
      <c r="C129" s="783"/>
      <c r="D129" s="783"/>
      <c r="E129" s="783"/>
      <c r="F129" s="783"/>
      <c r="G129" s="783"/>
      <c r="H129" s="783"/>
      <c r="I129" s="784"/>
      <c r="J129" s="784"/>
      <c r="K129" s="784"/>
      <c r="L129" s="784"/>
      <c r="M129" s="784"/>
      <c r="N129" s="784"/>
      <c r="O129" s="784"/>
      <c r="P129" s="784"/>
      <c r="Q129" s="772"/>
      <c r="R129" s="670"/>
      <c r="S129" s="781"/>
      <c r="T129" s="781"/>
      <c r="U129" s="781"/>
      <c r="V129" s="781"/>
      <c r="W129" s="781"/>
      <c r="X129" s="781"/>
      <c r="Y129" s="781"/>
      <c r="Z129" s="781"/>
      <c r="AA129" s="781"/>
      <c r="AB129" s="781"/>
      <c r="AC129" s="785"/>
      <c r="AD129" s="785"/>
      <c r="AE129" s="785"/>
      <c r="AF129" s="785"/>
      <c r="AG129" s="726"/>
      <c r="AH129" s="781"/>
      <c r="AI129" s="781"/>
      <c r="AJ129" s="781"/>
      <c r="AK129" s="781"/>
      <c r="AL129" s="781"/>
      <c r="AM129" s="781"/>
      <c r="AN129" s="781"/>
      <c r="AO129" s="773"/>
      <c r="AP129" s="774"/>
      <c r="AQ129" s="774"/>
      <c r="AR129" s="774"/>
      <c r="AS129" s="774"/>
      <c r="AT129" s="774"/>
      <c r="AU129" s="781"/>
      <c r="AV129" s="781"/>
      <c r="AW129" s="781"/>
      <c r="AX129" s="781"/>
      <c r="AY129" s="781"/>
      <c r="AZ129" s="781"/>
      <c r="BA129" s="781"/>
      <c r="BB129" s="782"/>
      <c r="BC129" s="782"/>
      <c r="BD129" s="782"/>
      <c r="BE129" s="782"/>
      <c r="BF129" s="782"/>
      <c r="BG129" s="782"/>
      <c r="BH129" s="782"/>
      <c r="BI129" s="782"/>
      <c r="BP129" s="768"/>
      <c r="BQ129" s="768"/>
      <c r="BR129" s="768"/>
      <c r="BS129" s="768"/>
      <c r="BT129" s="768"/>
      <c r="BU129" s="768"/>
      <c r="BV129" s="768"/>
      <c r="BW129" s="768"/>
      <c r="BX129" s="768"/>
      <c r="BY129" s="768"/>
      <c r="BZ129" s="768"/>
      <c r="CA129" s="768"/>
      <c r="CB129" s="768"/>
      <c r="CC129" s="768"/>
      <c r="CD129" s="768"/>
    </row>
    <row r="130" spans="2:107" s="257" customFormat="1" ht="29.25" customHeight="1" x14ac:dyDescent="0.3">
      <c r="B130" s="260"/>
      <c r="C130" s="783"/>
      <c r="D130" s="783"/>
      <c r="E130" s="783"/>
      <c r="F130" s="783"/>
      <c r="G130" s="783"/>
      <c r="H130" s="783"/>
      <c r="I130" s="784"/>
      <c r="J130" s="784"/>
      <c r="K130" s="784"/>
      <c r="L130" s="784"/>
      <c r="M130" s="784"/>
      <c r="N130" s="784"/>
      <c r="O130" s="784"/>
      <c r="P130" s="784"/>
      <c r="Q130" s="772"/>
      <c r="R130" s="670"/>
      <c r="S130" s="781"/>
      <c r="T130" s="781"/>
      <c r="U130" s="781"/>
      <c r="V130" s="781"/>
      <c r="W130" s="781"/>
      <c r="X130" s="781"/>
      <c r="Y130" s="781"/>
      <c r="Z130" s="781"/>
      <c r="AA130" s="781"/>
      <c r="AB130" s="781"/>
      <c r="AC130" s="785"/>
      <c r="AD130" s="785"/>
      <c r="AE130" s="785"/>
      <c r="AF130" s="785"/>
      <c r="AG130" s="726"/>
      <c r="AH130" s="781"/>
      <c r="AI130" s="781"/>
      <c r="AJ130" s="781"/>
      <c r="AK130" s="781"/>
      <c r="AL130" s="781"/>
      <c r="AM130" s="781"/>
      <c r="AN130" s="781"/>
      <c r="AO130" s="773"/>
      <c r="AP130" s="774"/>
      <c r="AQ130" s="774"/>
      <c r="AR130" s="774"/>
      <c r="AS130" s="774"/>
      <c r="AT130" s="774"/>
      <c r="AU130" s="812" t="s">
        <v>475</v>
      </c>
      <c r="AV130" s="813"/>
      <c r="AW130" s="813"/>
      <c r="AX130" s="813"/>
      <c r="AY130" s="813"/>
      <c r="AZ130" s="813"/>
      <c r="BA130" s="813"/>
      <c r="BB130" s="813"/>
      <c r="BC130" s="813"/>
      <c r="BD130" s="813"/>
      <c r="BE130" s="813"/>
      <c r="BF130" s="813"/>
      <c r="BG130" s="813"/>
      <c r="BH130" s="813"/>
      <c r="BI130" s="1113"/>
      <c r="BP130" s="768"/>
      <c r="BQ130" s="768"/>
      <c r="BR130" s="768"/>
      <c r="BS130" s="768"/>
      <c r="BT130" s="768"/>
      <c r="BU130" s="768"/>
      <c r="BV130" s="768"/>
      <c r="BW130" s="768"/>
      <c r="BX130" s="768"/>
      <c r="BY130" s="768"/>
      <c r="BZ130" s="768"/>
      <c r="CA130" s="768"/>
      <c r="CB130" s="768"/>
      <c r="CC130" s="768"/>
      <c r="CD130" s="768"/>
    </row>
    <row r="131" spans="2:107" s="257" customFormat="1" ht="29.25" customHeight="1" x14ac:dyDescent="0.3">
      <c r="B131" s="260"/>
      <c r="C131" s="798" t="s">
        <v>465</v>
      </c>
      <c r="D131" s="799"/>
      <c r="E131" s="801" t="s">
        <v>466</v>
      </c>
      <c r="F131" s="802"/>
      <c r="G131" s="802"/>
      <c r="H131" s="802"/>
      <c r="I131" s="802"/>
      <c r="J131" s="802"/>
      <c r="K131" s="802"/>
      <c r="L131" s="802"/>
      <c r="M131" s="803"/>
      <c r="N131" s="775" t="s">
        <v>467</v>
      </c>
      <c r="O131" s="847" t="s">
        <v>468</v>
      </c>
      <c r="P131" s="847"/>
      <c r="Q131" s="847"/>
      <c r="R131" s="847"/>
      <c r="S131" s="847"/>
      <c r="T131" s="847"/>
      <c r="U131" s="847"/>
      <c r="V131" s="847"/>
      <c r="W131" s="847"/>
      <c r="X131" s="847"/>
      <c r="Y131" s="847"/>
      <c r="Z131" s="847"/>
      <c r="AA131" s="847"/>
      <c r="AB131" s="801" t="s">
        <v>469</v>
      </c>
      <c r="AC131" s="802"/>
      <c r="AD131" s="802"/>
      <c r="AE131" s="802"/>
      <c r="AF131" s="802"/>
      <c r="AG131" s="790" t="s">
        <v>470</v>
      </c>
      <c r="AH131" s="791"/>
      <c r="AI131" s="791"/>
      <c r="AJ131" s="791"/>
      <c r="AK131" s="792"/>
      <c r="AL131" s="790"/>
      <c r="AM131" s="791"/>
      <c r="AN131" s="792"/>
      <c r="AO131" s="778"/>
      <c r="AP131" s="774"/>
      <c r="AQ131" s="774"/>
      <c r="AR131" s="774"/>
      <c r="AS131" s="774"/>
      <c r="AT131" s="774"/>
      <c r="AU131" s="1116"/>
      <c r="AV131" s="1117"/>
      <c r="AW131" s="1117"/>
      <c r="AX131" s="1117"/>
      <c r="AY131" s="1117"/>
      <c r="AZ131" s="1117"/>
      <c r="BA131" s="1117"/>
      <c r="BB131" s="1117"/>
      <c r="BC131" s="1117"/>
      <c r="BD131" s="1117"/>
      <c r="BE131" s="1117"/>
      <c r="BF131" s="1117"/>
      <c r="BG131" s="1117"/>
      <c r="BH131" s="1117"/>
      <c r="BI131" s="1114"/>
      <c r="BP131" s="768"/>
      <c r="BQ131" s="768"/>
      <c r="BR131" s="768"/>
      <c r="BS131" s="768"/>
      <c r="BT131" s="768"/>
      <c r="BU131" s="768"/>
      <c r="BV131" s="768"/>
      <c r="BW131" s="768"/>
      <c r="BX131" s="768"/>
      <c r="BY131" s="768"/>
      <c r="BZ131" s="768"/>
      <c r="CA131" s="768"/>
      <c r="CB131" s="768"/>
      <c r="CC131" s="768"/>
      <c r="CD131" s="768"/>
    </row>
    <row r="132" spans="2:107" s="257" customFormat="1" ht="29.25" customHeight="1" x14ac:dyDescent="0.3">
      <c r="B132" s="260"/>
      <c r="C132" s="798" t="s">
        <v>471</v>
      </c>
      <c r="D132" s="799"/>
      <c r="E132" s="798"/>
      <c r="F132" s="800"/>
      <c r="G132" s="800"/>
      <c r="H132" s="800"/>
      <c r="I132" s="800"/>
      <c r="J132" s="800"/>
      <c r="K132" s="800"/>
      <c r="L132" s="800"/>
      <c r="M132" s="799"/>
      <c r="N132" s="776"/>
      <c r="O132" s="801"/>
      <c r="P132" s="802"/>
      <c r="Q132" s="802"/>
      <c r="R132" s="802"/>
      <c r="S132" s="802"/>
      <c r="T132" s="802"/>
      <c r="U132" s="802"/>
      <c r="V132" s="802"/>
      <c r="W132" s="802"/>
      <c r="X132" s="802"/>
      <c r="Y132" s="802"/>
      <c r="Z132" s="802"/>
      <c r="AA132" s="803"/>
      <c r="AB132" s="804"/>
      <c r="AC132" s="805"/>
      <c r="AD132" s="805"/>
      <c r="AE132" s="805"/>
      <c r="AF132" s="805"/>
      <c r="AG132" s="787"/>
      <c r="AH132" s="788"/>
      <c r="AI132" s="788"/>
      <c r="AJ132" s="788"/>
      <c r="AK132" s="788"/>
      <c r="AL132" s="788"/>
      <c r="AM132" s="788"/>
      <c r="AN132" s="789"/>
      <c r="AO132" s="788"/>
      <c r="AP132" s="774"/>
      <c r="AQ132" s="774"/>
      <c r="AR132" s="774"/>
      <c r="AS132" s="774"/>
      <c r="AT132" s="774"/>
      <c r="AU132" s="1116"/>
      <c r="AV132" s="1117"/>
      <c r="AW132" s="1117"/>
      <c r="AX132" s="1117"/>
      <c r="AY132" s="1117"/>
      <c r="AZ132" s="1117"/>
      <c r="BA132" s="1117"/>
      <c r="BB132" s="1117"/>
      <c r="BC132" s="1117"/>
      <c r="BD132" s="1117"/>
      <c r="BE132" s="1117"/>
      <c r="BF132" s="1117"/>
      <c r="BG132" s="1117"/>
      <c r="BH132" s="1117"/>
      <c r="BI132" s="1114"/>
      <c r="BP132" s="768"/>
      <c r="BQ132" s="768"/>
      <c r="BR132" s="768"/>
      <c r="BS132" s="768"/>
      <c r="BT132" s="768"/>
      <c r="BU132" s="768"/>
      <c r="BV132" s="768"/>
      <c r="BW132" s="768"/>
      <c r="BX132" s="768"/>
      <c r="BY132" s="768"/>
      <c r="BZ132" s="768"/>
      <c r="CA132" s="768"/>
      <c r="CB132" s="768"/>
      <c r="CC132" s="768"/>
      <c r="CD132" s="768"/>
    </row>
    <row r="133" spans="2:107" s="257" customFormat="1" ht="29.25" customHeight="1" x14ac:dyDescent="0.3">
      <c r="B133" s="260"/>
      <c r="C133" s="798" t="s">
        <v>472</v>
      </c>
      <c r="D133" s="799"/>
      <c r="E133" s="798"/>
      <c r="F133" s="800"/>
      <c r="G133" s="800"/>
      <c r="H133" s="800"/>
      <c r="I133" s="800"/>
      <c r="J133" s="800"/>
      <c r="K133" s="800"/>
      <c r="L133" s="800"/>
      <c r="M133" s="799"/>
      <c r="N133" s="776"/>
      <c r="O133" s="777"/>
      <c r="P133" s="778"/>
      <c r="Q133" s="778"/>
      <c r="R133" s="778"/>
      <c r="S133" s="778"/>
      <c r="T133" s="778"/>
      <c r="U133" s="778"/>
      <c r="V133" s="778"/>
      <c r="W133" s="778"/>
      <c r="X133" s="778"/>
      <c r="Y133" s="778"/>
      <c r="Z133" s="778"/>
      <c r="AA133" s="779"/>
      <c r="AB133" s="804"/>
      <c r="AC133" s="805"/>
      <c r="AD133" s="805"/>
      <c r="AE133" s="805"/>
      <c r="AF133" s="805"/>
      <c r="AG133" s="787"/>
      <c r="AH133" s="788"/>
      <c r="AI133" s="788"/>
      <c r="AJ133" s="788"/>
      <c r="AK133" s="788"/>
      <c r="AL133" s="788"/>
      <c r="AM133" s="788"/>
      <c r="AN133" s="789"/>
      <c r="AO133" s="788"/>
      <c r="AP133" s="774"/>
      <c r="AQ133" s="774"/>
      <c r="AR133" s="774"/>
      <c r="AS133" s="774"/>
      <c r="AT133" s="774"/>
      <c r="AU133" s="1116"/>
      <c r="AV133" s="1117"/>
      <c r="AW133" s="1117"/>
      <c r="AX133" s="1117"/>
      <c r="AY133" s="1117"/>
      <c r="AZ133" s="1117"/>
      <c r="BA133" s="1117"/>
      <c r="BB133" s="1117"/>
      <c r="BC133" s="1117"/>
      <c r="BD133" s="1117"/>
      <c r="BE133" s="1117"/>
      <c r="BF133" s="1117"/>
      <c r="BG133" s="1117"/>
      <c r="BH133" s="1117"/>
      <c r="BI133" s="1114"/>
      <c r="BP133" s="768"/>
      <c r="BQ133" s="768"/>
      <c r="BR133" s="768"/>
      <c r="BS133" s="768"/>
      <c r="BT133" s="768"/>
      <c r="BU133" s="768"/>
      <c r="BV133" s="768"/>
      <c r="BW133" s="768"/>
      <c r="BX133" s="768"/>
      <c r="BY133" s="768"/>
      <c r="BZ133" s="768"/>
      <c r="CA133" s="768"/>
      <c r="CB133" s="768"/>
      <c r="CC133" s="768"/>
      <c r="CD133" s="768"/>
    </row>
    <row r="134" spans="2:107" s="257" customFormat="1" ht="29.25" customHeight="1" x14ac:dyDescent="0.3">
      <c r="B134" s="260"/>
      <c r="C134" s="798" t="s">
        <v>356</v>
      </c>
      <c r="D134" s="799"/>
      <c r="E134" s="798"/>
      <c r="F134" s="800"/>
      <c r="G134" s="800"/>
      <c r="H134" s="800"/>
      <c r="I134" s="800"/>
      <c r="J134" s="800"/>
      <c r="K134" s="800"/>
      <c r="L134" s="800"/>
      <c r="M134" s="799"/>
      <c r="N134" s="776"/>
      <c r="O134" s="801"/>
      <c r="P134" s="802"/>
      <c r="Q134" s="802"/>
      <c r="R134" s="802"/>
      <c r="S134" s="802"/>
      <c r="T134" s="802"/>
      <c r="U134" s="802"/>
      <c r="V134" s="802"/>
      <c r="W134" s="802"/>
      <c r="X134" s="802"/>
      <c r="Y134" s="802"/>
      <c r="Z134" s="802"/>
      <c r="AA134" s="803"/>
      <c r="AB134" s="804"/>
      <c r="AC134" s="805"/>
      <c r="AD134" s="805"/>
      <c r="AE134" s="805"/>
      <c r="AF134" s="805"/>
      <c r="AG134" s="793"/>
      <c r="AH134" s="794"/>
      <c r="AI134" s="794"/>
      <c r="AJ134" s="794"/>
      <c r="AK134" s="794"/>
      <c r="AL134" s="794"/>
      <c r="AM134" s="794"/>
      <c r="AN134" s="795"/>
      <c r="AO134" s="788"/>
      <c r="AP134" s="774"/>
      <c r="AQ134" s="774"/>
      <c r="AR134" s="774"/>
      <c r="AS134" s="774"/>
      <c r="AT134" s="774"/>
      <c r="AU134" s="1116"/>
      <c r="AV134" s="1117"/>
      <c r="AW134" s="1117"/>
      <c r="AX134" s="1117"/>
      <c r="AY134" s="1117"/>
      <c r="AZ134" s="1117"/>
      <c r="BA134" s="1117"/>
      <c r="BB134" s="1117"/>
      <c r="BC134" s="1117"/>
      <c r="BD134" s="1117"/>
      <c r="BE134" s="1117"/>
      <c r="BF134" s="1117"/>
      <c r="BG134" s="1117"/>
      <c r="BH134" s="1117"/>
      <c r="BI134" s="1114"/>
      <c r="BP134" s="768"/>
      <c r="BQ134" s="768"/>
      <c r="BR134" s="768"/>
      <c r="BS134" s="768"/>
      <c r="BT134" s="768"/>
      <c r="BU134" s="768"/>
      <c r="BV134" s="768"/>
      <c r="BW134" s="768"/>
      <c r="BX134" s="768"/>
      <c r="BY134" s="768"/>
      <c r="BZ134" s="768"/>
      <c r="CA134" s="768"/>
      <c r="CB134" s="768"/>
      <c r="CC134" s="768"/>
      <c r="CD134" s="768"/>
    </row>
    <row r="135" spans="2:107" s="257" customFormat="1" ht="29.25" customHeight="1" x14ac:dyDescent="0.3">
      <c r="C135" s="783"/>
      <c r="D135" s="783"/>
      <c r="E135" s="783"/>
      <c r="F135" s="783"/>
      <c r="G135" s="783"/>
      <c r="H135" s="783"/>
      <c r="I135" s="784"/>
      <c r="J135" s="784"/>
      <c r="K135" s="784"/>
      <c r="L135" s="784"/>
      <c r="M135" s="784"/>
      <c r="N135" s="784"/>
      <c r="O135" s="784"/>
      <c r="P135" s="784"/>
      <c r="Q135" s="772"/>
      <c r="R135" s="670"/>
      <c r="S135" s="781"/>
      <c r="T135" s="781"/>
      <c r="U135" s="781"/>
      <c r="V135" s="781"/>
      <c r="W135" s="781"/>
      <c r="X135" s="781"/>
      <c r="Y135" s="781"/>
      <c r="Z135" s="781"/>
      <c r="AA135" s="781"/>
      <c r="AB135" s="781"/>
      <c r="AC135" s="785"/>
      <c r="AD135" s="785"/>
      <c r="AE135" s="785"/>
      <c r="AF135" s="785"/>
      <c r="AG135" s="726"/>
      <c r="AH135" s="781"/>
      <c r="AI135" s="781"/>
      <c r="AJ135" s="781"/>
      <c r="AK135" s="781"/>
      <c r="AL135" s="781"/>
      <c r="AM135" s="781"/>
      <c r="AN135" s="781"/>
      <c r="AO135" s="773"/>
      <c r="AP135" s="774"/>
      <c r="AQ135" s="774"/>
      <c r="AR135" s="774"/>
      <c r="AS135" s="774"/>
      <c r="AT135" s="774"/>
      <c r="AU135" s="1118"/>
      <c r="AV135" s="1119"/>
      <c r="AW135" s="1119"/>
      <c r="AX135" s="1119"/>
      <c r="AY135" s="1119"/>
      <c r="AZ135" s="1119"/>
      <c r="BA135" s="1119"/>
      <c r="BB135" s="1119"/>
      <c r="BC135" s="1119"/>
      <c r="BD135" s="1119"/>
      <c r="BE135" s="1119"/>
      <c r="BF135" s="1119"/>
      <c r="BG135" s="1119"/>
      <c r="BH135" s="1119"/>
      <c r="BI135" s="1115"/>
      <c r="BP135" s="768"/>
      <c r="BQ135" s="768"/>
      <c r="BR135" s="768"/>
      <c r="BS135" s="768"/>
      <c r="BT135" s="768"/>
      <c r="BU135" s="768"/>
      <c r="BV135" s="768"/>
      <c r="BW135" s="768"/>
      <c r="BX135" s="768"/>
      <c r="BY135" s="768"/>
      <c r="BZ135" s="768"/>
      <c r="CA135" s="768"/>
      <c r="CB135" s="768"/>
      <c r="CC135" s="768"/>
      <c r="CD135" s="768"/>
    </row>
    <row r="136" spans="2:107" s="257" customFormat="1" ht="29.25" customHeight="1" x14ac:dyDescent="0.3">
      <c r="C136" s="783"/>
      <c r="D136" s="783"/>
      <c r="E136" s="783"/>
      <c r="F136" s="783"/>
      <c r="G136" s="783"/>
      <c r="H136" s="783"/>
      <c r="I136" s="784"/>
      <c r="J136" s="784"/>
      <c r="K136" s="784"/>
      <c r="L136" s="784"/>
      <c r="M136" s="784"/>
      <c r="N136" s="784"/>
      <c r="O136" s="784"/>
      <c r="P136" s="784"/>
      <c r="Q136" s="772"/>
      <c r="R136" s="670"/>
      <c r="S136" s="781"/>
      <c r="T136" s="781"/>
      <c r="U136" s="781"/>
      <c r="V136" s="781"/>
      <c r="W136" s="781"/>
      <c r="X136" s="781"/>
      <c r="Y136" s="781"/>
      <c r="Z136" s="781"/>
      <c r="AA136" s="781"/>
      <c r="AB136" s="781"/>
      <c r="AC136" s="785"/>
      <c r="AD136" s="785"/>
      <c r="AE136" s="785"/>
      <c r="AF136" s="785"/>
      <c r="AG136" s="726"/>
      <c r="AH136" s="781"/>
      <c r="AI136" s="781"/>
      <c r="AJ136" s="781"/>
      <c r="AK136" s="781"/>
      <c r="AL136" s="781"/>
      <c r="AM136" s="781"/>
      <c r="AN136" s="781"/>
      <c r="AO136" s="773"/>
      <c r="AP136" s="774"/>
      <c r="AQ136" s="774"/>
      <c r="AR136" s="774"/>
      <c r="AS136" s="774"/>
      <c r="AT136" s="774"/>
      <c r="AU136" s="781"/>
      <c r="AV136" s="781"/>
      <c r="AW136" s="781"/>
      <c r="AX136" s="781"/>
      <c r="AY136" s="781"/>
      <c r="AZ136" s="781"/>
      <c r="BA136" s="781"/>
      <c r="BB136" s="782"/>
      <c r="BC136" s="782"/>
      <c r="BD136" s="782"/>
      <c r="BE136" s="782"/>
      <c r="BF136" s="782"/>
      <c r="BG136" s="782"/>
      <c r="BH136" s="782"/>
      <c r="BI136" s="782"/>
      <c r="BP136" s="768"/>
      <c r="BQ136" s="768"/>
      <c r="BR136" s="768"/>
      <c r="BS136" s="768"/>
      <c r="BT136" s="768"/>
      <c r="BU136" s="768"/>
      <c r="BV136" s="768"/>
      <c r="BW136" s="768"/>
      <c r="BX136" s="768"/>
      <c r="BY136" s="768"/>
      <c r="BZ136" s="768"/>
      <c r="CA136" s="768"/>
      <c r="CB136" s="768"/>
      <c r="CC136" s="768"/>
      <c r="CD136" s="768"/>
    </row>
    <row r="137" spans="2:107" s="257" customFormat="1" ht="29.25" customHeight="1" x14ac:dyDescent="0.3">
      <c r="B137" s="260"/>
      <c r="C137" s="809" t="s">
        <v>473</v>
      </c>
      <c r="D137" s="810"/>
      <c r="E137" s="810"/>
      <c r="F137" s="810"/>
      <c r="G137" s="810"/>
      <c r="H137" s="810"/>
      <c r="I137" s="810"/>
      <c r="J137" s="810"/>
      <c r="K137" s="810"/>
      <c r="L137" s="810"/>
      <c r="M137" s="811"/>
      <c r="N137" s="784"/>
      <c r="O137" s="784"/>
      <c r="P137" s="784"/>
      <c r="Q137" s="772"/>
      <c r="R137" s="670"/>
      <c r="S137" s="781"/>
      <c r="T137" s="781"/>
      <c r="U137" s="781"/>
      <c r="V137" s="781"/>
      <c r="W137" s="781"/>
      <c r="X137" s="781"/>
      <c r="Y137" s="781"/>
      <c r="Z137" s="781"/>
      <c r="AA137" s="781"/>
      <c r="AB137" s="1120" t="s">
        <v>474</v>
      </c>
      <c r="AC137" s="1121"/>
      <c r="AD137" s="1121"/>
      <c r="AE137" s="1121"/>
      <c r="AF137" s="1121"/>
      <c r="AG137" s="1121"/>
      <c r="AH137" s="1121"/>
      <c r="AI137" s="1121"/>
      <c r="AJ137" s="1121"/>
      <c r="AK137" s="1121"/>
      <c r="AL137" s="1121"/>
      <c r="AM137" s="1121"/>
      <c r="AN137" s="1122"/>
      <c r="AO137" s="780"/>
      <c r="AP137" s="774"/>
      <c r="AQ137" s="774"/>
      <c r="AR137" s="774"/>
      <c r="AS137" s="774"/>
      <c r="AT137" s="774"/>
      <c r="AU137" s="781"/>
      <c r="AV137" s="781"/>
      <c r="AW137" s="781"/>
      <c r="AX137" s="781"/>
      <c r="AY137" s="781"/>
      <c r="AZ137" s="781"/>
      <c r="BA137" s="781"/>
      <c r="BB137" s="782"/>
      <c r="BC137" s="782"/>
      <c r="BD137" s="782"/>
      <c r="BE137" s="782"/>
      <c r="BF137" s="782"/>
      <c r="BG137" s="782"/>
      <c r="BH137" s="782"/>
      <c r="BI137" s="782"/>
      <c r="BP137" s="768"/>
      <c r="BQ137" s="768"/>
      <c r="BR137" s="768"/>
      <c r="BS137" s="768"/>
      <c r="BT137" s="768"/>
      <c r="BU137" s="768"/>
      <c r="BV137" s="768"/>
      <c r="BW137" s="768"/>
      <c r="BX137" s="768"/>
      <c r="BY137" s="768"/>
      <c r="BZ137" s="768"/>
      <c r="CA137" s="768"/>
      <c r="CB137" s="768"/>
      <c r="CC137" s="768"/>
      <c r="CD137" s="768"/>
    </row>
    <row r="138" spans="2:107" ht="153.75" customHeight="1" x14ac:dyDescent="0.2">
      <c r="C138" s="806"/>
      <c r="D138" s="807"/>
      <c r="E138" s="807"/>
      <c r="F138" s="807"/>
      <c r="G138" s="807"/>
      <c r="H138" s="807"/>
      <c r="I138" s="807"/>
      <c r="J138" s="807"/>
      <c r="K138" s="807"/>
      <c r="L138" s="807"/>
      <c r="M138" s="808"/>
      <c r="AB138" s="806"/>
      <c r="AC138" s="807"/>
      <c r="AD138" s="807"/>
      <c r="AE138" s="807"/>
      <c r="AF138" s="807"/>
      <c r="AG138" s="807"/>
      <c r="AH138" s="807"/>
      <c r="AI138" s="807"/>
      <c r="AJ138" s="807"/>
      <c r="AK138" s="807"/>
      <c r="AL138" s="807"/>
      <c r="AM138" s="807"/>
      <c r="AN138" s="808"/>
      <c r="AO138" s="786"/>
      <c r="AP138" s="11"/>
      <c r="AQ138" s="581"/>
      <c r="AR138" s="581"/>
      <c r="AS138" s="532"/>
      <c r="AT138" s="532"/>
      <c r="AU138" s="532"/>
      <c r="AV138" s="532"/>
      <c r="AW138" s="581"/>
      <c r="AX138" s="581"/>
      <c r="AY138" s="581"/>
      <c r="AZ138" s="581"/>
      <c r="BA138" s="581"/>
      <c r="BB138" s="58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8"/>
      <c r="CI138" s="18"/>
    </row>
    <row r="139" spans="2:107" ht="15" x14ac:dyDescent="0.2">
      <c r="B139" s="943" t="s">
        <v>210</v>
      </c>
      <c r="C139" s="943"/>
      <c r="D139" s="943"/>
      <c r="E139" s="943"/>
      <c r="F139" s="943"/>
      <c r="G139" s="943"/>
      <c r="H139" s="943"/>
      <c r="I139" s="943"/>
      <c r="J139" s="943"/>
      <c r="K139" s="943"/>
      <c r="L139" s="943"/>
      <c r="M139" s="943"/>
      <c r="N139" s="943"/>
      <c r="O139" s="943"/>
      <c r="P139" s="943"/>
      <c r="Q139" s="943"/>
      <c r="R139" s="943"/>
      <c r="S139" s="943"/>
      <c r="T139" s="943"/>
      <c r="U139" s="943"/>
      <c r="V139" s="943"/>
      <c r="W139" s="943"/>
      <c r="X139" s="943"/>
      <c r="Y139" s="943"/>
      <c r="Z139" s="943"/>
      <c r="AA139" s="943"/>
      <c r="AB139" s="943"/>
      <c r="AC139" s="943"/>
      <c r="AD139" s="943"/>
      <c r="AE139" s="943"/>
      <c r="AF139" s="943"/>
      <c r="AG139" s="943"/>
      <c r="AH139" s="943"/>
      <c r="AI139" s="943"/>
      <c r="AJ139" s="943"/>
      <c r="AK139" s="943"/>
      <c r="AL139" s="943" t="s">
        <v>210</v>
      </c>
      <c r="AM139" s="943"/>
      <c r="AN139" s="943"/>
      <c r="AO139" s="943"/>
      <c r="AP139" s="943"/>
      <c r="AQ139" s="943"/>
      <c r="AR139" s="943"/>
      <c r="AS139" s="943"/>
      <c r="AT139" s="943"/>
      <c r="AU139" s="943"/>
      <c r="AV139" s="943"/>
      <c r="AW139" s="943"/>
      <c r="AX139" s="943"/>
      <c r="AY139" s="943"/>
      <c r="AZ139" s="943"/>
      <c r="BA139" s="943"/>
      <c r="BB139" s="943"/>
      <c r="BC139" s="943"/>
      <c r="BD139" s="943"/>
      <c r="BE139" s="943"/>
      <c r="BF139" s="943"/>
      <c r="BG139" s="943"/>
      <c r="BH139" s="943"/>
      <c r="BI139" s="943"/>
      <c r="BJ139" s="943"/>
      <c r="BK139" s="943"/>
      <c r="BL139" s="943"/>
      <c r="BM139" s="943"/>
      <c r="BN139" s="943"/>
      <c r="BO139" s="943"/>
      <c r="BP139" s="943"/>
      <c r="BQ139" s="943"/>
      <c r="BR139" s="943"/>
      <c r="BS139" s="943"/>
      <c r="BT139" s="943"/>
      <c r="BU139" s="943"/>
      <c r="BV139" s="943"/>
      <c r="BW139" s="943"/>
      <c r="BX139" s="943"/>
      <c r="BY139" s="943"/>
      <c r="BZ139" s="943"/>
      <c r="CA139" s="943"/>
      <c r="CB139" s="943"/>
      <c r="CC139" s="943"/>
      <c r="CD139" s="943"/>
      <c r="CE139" s="943"/>
      <c r="CF139" s="943"/>
      <c r="CG139" s="943"/>
      <c r="CH139" s="9"/>
      <c r="CI139" s="9"/>
      <c r="CJ139" s="9"/>
      <c r="CK139" s="9"/>
      <c r="CL139" s="9"/>
      <c r="CM139" s="9"/>
    </row>
    <row r="140" spans="2:107" ht="15" x14ac:dyDescent="0.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558"/>
      <c r="AH140" s="22"/>
      <c r="AI140" s="22"/>
      <c r="AJ140" s="22"/>
      <c r="AK140" s="22"/>
      <c r="AL140" s="22"/>
      <c r="AM140" s="22"/>
      <c r="AN140" s="22"/>
      <c r="AO140" s="22"/>
      <c r="AP140" s="22"/>
      <c r="AQ140" s="558"/>
      <c r="AR140" s="558"/>
      <c r="AS140" s="578"/>
      <c r="AT140" s="578"/>
      <c r="AU140" s="578"/>
      <c r="AV140" s="578"/>
      <c r="AW140" s="487"/>
      <c r="AX140" s="487"/>
      <c r="AY140" s="487"/>
      <c r="AZ140" s="487"/>
      <c r="BA140" s="487"/>
      <c r="BB140" s="487"/>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X140" s="10"/>
      <c r="CY140" s="10"/>
      <c r="CZ140" s="10"/>
    </row>
    <row r="141" spans="2:107" s="63" customFormat="1" ht="15" customHeight="1" x14ac:dyDescent="0.2">
      <c r="B141" s="62"/>
      <c r="C141" s="62"/>
      <c r="D141" s="62"/>
      <c r="E141" s="62"/>
      <c r="F141" s="62"/>
      <c r="G141" s="62"/>
      <c r="H141" s="62"/>
      <c r="I141" s="62"/>
      <c r="J141" s="62"/>
      <c r="K141" s="62"/>
      <c r="L141" s="62"/>
      <c r="M141" s="62"/>
      <c r="N141" s="62"/>
      <c r="O141" s="62"/>
      <c r="P141" s="62"/>
      <c r="Q141" s="62"/>
      <c r="R141" s="62"/>
      <c r="S141" s="62"/>
      <c r="T141" s="62"/>
      <c r="U141" s="62"/>
      <c r="V141" s="62"/>
      <c r="W141" s="62"/>
      <c r="X141" s="1290" t="s">
        <v>209</v>
      </c>
      <c r="Y141" s="1290"/>
      <c r="Z141" s="1290"/>
      <c r="AA141" s="1290"/>
      <c r="AB141" s="1290"/>
      <c r="AC141" s="1290"/>
      <c r="AD141" s="1290"/>
      <c r="AE141" s="1290"/>
      <c r="AF141" s="1290"/>
      <c r="AG141" s="1290"/>
      <c r="AH141" s="1290"/>
      <c r="AI141" s="1290"/>
      <c r="AJ141" s="1290"/>
      <c r="AK141" s="1290"/>
      <c r="AL141" s="1290"/>
      <c r="AM141" s="1290"/>
      <c r="AN141" s="1290"/>
      <c r="AO141" s="1290"/>
      <c r="AP141" s="1290"/>
      <c r="AQ141" s="1290"/>
      <c r="AR141" s="1290"/>
      <c r="AS141" s="1290"/>
      <c r="AT141" s="1290"/>
      <c r="AU141" s="1290"/>
      <c r="AV141" s="1290"/>
      <c r="AW141" s="1290"/>
      <c r="AX141" s="1290"/>
      <c r="AY141" s="1290"/>
      <c r="AZ141" s="1290"/>
      <c r="BA141" s="1290"/>
      <c r="BB141" s="1290"/>
      <c r="BC141" s="1290"/>
      <c r="BD141" s="1290"/>
      <c r="BE141" s="1290"/>
      <c r="BF141" s="1290"/>
      <c r="BG141" s="1290"/>
      <c r="BH141" s="1290"/>
      <c r="BI141" s="1290"/>
      <c r="BJ141" s="1290"/>
      <c r="BK141" s="1290"/>
      <c r="BL141" s="1290"/>
      <c r="BM141" s="1290"/>
      <c r="BN141" s="1290"/>
      <c r="BO141" s="1290"/>
      <c r="CH141" s="10"/>
      <c r="CI141" s="10"/>
      <c r="CJ141" s="10"/>
      <c r="CK141" s="10"/>
      <c r="CL141" s="10"/>
      <c r="CM141" s="10"/>
      <c r="CN141" s="10"/>
      <c r="CO141" s="10"/>
      <c r="CP141" s="10"/>
      <c r="CQ141" s="10"/>
      <c r="CX141" s="10"/>
      <c r="CY141" s="10"/>
      <c r="CZ141" s="10"/>
      <c r="DA141" s="10"/>
      <c r="DB141" s="10"/>
      <c r="DC141" s="10"/>
    </row>
    <row r="142" spans="2:107" s="63" customFormat="1" ht="15" x14ac:dyDescent="0.2">
      <c r="B142" s="62"/>
      <c r="C142" s="62"/>
      <c r="D142" s="62"/>
      <c r="E142" s="62"/>
      <c r="F142" s="62"/>
      <c r="G142" s="62"/>
      <c r="H142" s="62"/>
      <c r="I142" s="62"/>
      <c r="J142" s="62"/>
      <c r="K142" s="62"/>
      <c r="L142" s="62"/>
      <c r="M142" s="62"/>
      <c r="N142" s="62"/>
      <c r="O142" s="62"/>
      <c r="P142" s="62"/>
      <c r="Q142" s="62"/>
      <c r="R142" s="62"/>
      <c r="S142" s="62"/>
      <c r="T142" s="62"/>
      <c r="U142" s="62"/>
      <c r="V142" s="62"/>
      <c r="W142" s="62"/>
      <c r="X142" s="1290"/>
      <c r="Y142" s="1290"/>
      <c r="Z142" s="1290"/>
      <c r="AA142" s="1290"/>
      <c r="AB142" s="1290"/>
      <c r="AC142" s="1290"/>
      <c r="AD142" s="1290"/>
      <c r="AE142" s="1290"/>
      <c r="AF142" s="1290"/>
      <c r="AG142" s="1290"/>
      <c r="AH142" s="1290"/>
      <c r="AI142" s="1290"/>
      <c r="AJ142" s="1290"/>
      <c r="AK142" s="1290"/>
      <c r="AL142" s="1290"/>
      <c r="AM142" s="1290"/>
      <c r="AN142" s="1290"/>
      <c r="AO142" s="1290"/>
      <c r="AP142" s="1290"/>
      <c r="AQ142" s="1290"/>
      <c r="AR142" s="1290"/>
      <c r="AS142" s="1290"/>
      <c r="AT142" s="1290"/>
      <c r="AU142" s="1290"/>
      <c r="AV142" s="1290"/>
      <c r="AW142" s="1290"/>
      <c r="AX142" s="1290"/>
      <c r="AY142" s="1290"/>
      <c r="AZ142" s="1290"/>
      <c r="BA142" s="1290"/>
      <c r="BB142" s="1290"/>
      <c r="BC142" s="1290"/>
      <c r="BD142" s="1290"/>
      <c r="BE142" s="1290"/>
      <c r="BF142" s="1290"/>
      <c r="BG142" s="1290"/>
      <c r="BH142" s="1290"/>
      <c r="BI142" s="1290"/>
      <c r="BJ142" s="1290"/>
      <c r="BK142" s="1290"/>
      <c r="BL142" s="1290"/>
      <c r="BM142" s="1290"/>
      <c r="BN142" s="1290"/>
      <c r="BO142" s="129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row>
    <row r="143" spans="2:107" s="63" customFormat="1" ht="15" x14ac:dyDescent="0.2">
      <c r="B143" s="62"/>
      <c r="C143" s="62"/>
      <c r="D143" s="62"/>
      <c r="E143" s="62"/>
      <c r="F143" s="62"/>
      <c r="G143" s="62"/>
      <c r="H143" s="62"/>
      <c r="I143" s="62"/>
      <c r="J143" s="62"/>
      <c r="K143" s="62"/>
      <c r="L143" s="62"/>
      <c r="M143" s="62"/>
      <c r="N143" s="62"/>
      <c r="O143" s="62"/>
      <c r="P143" s="62"/>
      <c r="Q143" s="62"/>
      <c r="R143" s="62"/>
      <c r="S143" s="62"/>
      <c r="T143" s="62"/>
      <c r="U143" s="62"/>
      <c r="V143" s="62"/>
      <c r="W143" s="62"/>
      <c r="X143" s="1290"/>
      <c r="Y143" s="1290"/>
      <c r="Z143" s="1290"/>
      <c r="AA143" s="1290"/>
      <c r="AB143" s="1290"/>
      <c r="AC143" s="1290"/>
      <c r="AD143" s="1290"/>
      <c r="AE143" s="1290"/>
      <c r="AF143" s="1290"/>
      <c r="AG143" s="1290"/>
      <c r="AH143" s="1290"/>
      <c r="AI143" s="1290"/>
      <c r="AJ143" s="1290"/>
      <c r="AK143" s="1290"/>
      <c r="AL143" s="1290"/>
      <c r="AM143" s="1290"/>
      <c r="AN143" s="1290"/>
      <c r="AO143" s="1290"/>
      <c r="AP143" s="1290"/>
      <c r="AQ143" s="1290"/>
      <c r="AR143" s="1290"/>
      <c r="AS143" s="1290"/>
      <c r="AT143" s="1290"/>
      <c r="AU143" s="1290"/>
      <c r="AV143" s="1290"/>
      <c r="AW143" s="1290"/>
      <c r="AX143" s="1290"/>
      <c r="AY143" s="1290"/>
      <c r="AZ143" s="1290"/>
      <c r="BA143" s="1290"/>
      <c r="BB143" s="1290"/>
      <c r="BC143" s="1290"/>
      <c r="BD143" s="1290"/>
      <c r="BE143" s="1290"/>
      <c r="BF143" s="1290"/>
      <c r="BG143" s="1290"/>
      <c r="BH143" s="1290"/>
      <c r="BI143" s="1290"/>
      <c r="BJ143" s="1290"/>
      <c r="BK143" s="1290"/>
      <c r="BL143" s="1290"/>
      <c r="BM143" s="1290"/>
      <c r="BN143" s="1290"/>
      <c r="BO143" s="129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row>
    <row r="144" spans="2:107" ht="15" x14ac:dyDescent="0.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558"/>
      <c r="AH144" s="22"/>
      <c r="AI144" s="22"/>
      <c r="AJ144" s="22"/>
      <c r="AK144" s="22"/>
      <c r="AL144" s="22"/>
      <c r="AM144" s="22"/>
      <c r="AN144" s="22"/>
      <c r="AO144" s="22"/>
      <c r="AP144" s="22"/>
      <c r="AQ144" s="558"/>
      <c r="AR144" s="558"/>
      <c r="AS144" s="558"/>
      <c r="AT144" s="558"/>
      <c r="AU144" s="558"/>
      <c r="AV144" s="558"/>
      <c r="AW144" s="558"/>
      <c r="AX144" s="558"/>
      <c r="AY144" s="558"/>
      <c r="AZ144" s="558"/>
      <c r="BA144" s="558"/>
      <c r="BB144" s="558"/>
      <c r="BD144" s="22"/>
      <c r="BE144" s="22"/>
      <c r="BF144" s="22"/>
      <c r="BG144" s="22"/>
      <c r="BH144" s="22"/>
      <c r="BI144" s="22"/>
      <c r="BJ144" s="22"/>
      <c r="BK144" s="22"/>
      <c r="BL144" s="22"/>
      <c r="BM144" s="22"/>
      <c r="BN144" s="22"/>
      <c r="BO144" s="22"/>
      <c r="BP144" s="10"/>
      <c r="BQ144" s="10"/>
      <c r="BR144" s="10"/>
      <c r="BS144" s="10"/>
      <c r="BT144" s="10"/>
      <c r="BU144" s="10"/>
      <c r="BV144" s="10"/>
      <c r="BW144" s="10"/>
      <c r="BX144" s="10"/>
      <c r="BY144" s="10"/>
      <c r="BZ144" s="10"/>
      <c r="CA144" s="10"/>
      <c r="CB144" s="10"/>
      <c r="CC144" s="10"/>
      <c r="CD144" s="10"/>
      <c r="CE144" s="10"/>
      <c r="CF144" s="10"/>
      <c r="CG144" s="10"/>
      <c r="CQ144" s="10"/>
      <c r="CR144" s="10"/>
      <c r="CS144" s="10"/>
      <c r="CT144" s="10"/>
      <c r="CU144" s="10"/>
      <c r="CV144" s="10"/>
      <c r="CW144" s="10"/>
      <c r="CX144" s="10"/>
      <c r="CY144" s="10"/>
      <c r="CZ144" s="10"/>
    </row>
    <row r="145" spans="2:104" ht="15" x14ac:dyDescent="0.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558"/>
      <c r="AH145" s="22"/>
      <c r="AI145" s="22"/>
      <c r="AJ145" s="22"/>
      <c r="AK145" s="22"/>
      <c r="AL145" s="22"/>
      <c r="AM145" s="22"/>
      <c r="AN145" s="22"/>
      <c r="AO145" s="22"/>
      <c r="AP145" s="22"/>
      <c r="AQ145" s="558"/>
      <c r="AR145" s="558"/>
      <c r="AS145" s="558"/>
      <c r="AT145" s="558"/>
      <c r="AU145" s="558"/>
      <c r="AV145" s="558"/>
      <c r="AW145" s="558"/>
      <c r="AX145" s="558"/>
      <c r="AY145" s="558"/>
      <c r="AZ145" s="558"/>
      <c r="BA145" s="558"/>
      <c r="BB145" s="558"/>
      <c r="BD145" s="22"/>
      <c r="BE145" s="22"/>
      <c r="BF145" s="22"/>
      <c r="BG145" s="22"/>
      <c r="BH145" s="22"/>
      <c r="BI145" s="22"/>
      <c r="BJ145" s="22"/>
      <c r="BK145" s="22"/>
      <c r="BL145" s="22"/>
      <c r="BM145" s="22"/>
      <c r="BN145" s="22"/>
      <c r="BO145" s="22"/>
      <c r="BP145" s="10"/>
      <c r="BQ145" s="10"/>
      <c r="BR145" s="10"/>
      <c r="BS145" s="10"/>
      <c r="BT145" s="10"/>
      <c r="BU145" s="10"/>
      <c r="BV145" s="10"/>
      <c r="BW145" s="10"/>
      <c r="BX145" s="10"/>
      <c r="BY145" s="10"/>
      <c r="BZ145" s="10"/>
      <c r="CA145" s="10"/>
      <c r="CB145" s="10"/>
      <c r="CC145" s="10"/>
      <c r="CD145" s="10"/>
      <c r="CE145" s="10"/>
      <c r="CF145" s="10"/>
      <c r="CG145" s="10"/>
      <c r="CQ145" s="10"/>
      <c r="CR145" s="10"/>
      <c r="CS145" s="10"/>
      <c r="CT145" s="10"/>
      <c r="CU145" s="10"/>
      <c r="CV145" s="10"/>
      <c r="CW145" s="10"/>
      <c r="CX145" s="10"/>
      <c r="CY145" s="10"/>
      <c r="CZ145" s="10"/>
    </row>
    <row r="146" spans="2:104" s="65" customFormat="1" ht="5.25" customHeight="1" x14ac:dyDescent="0.2">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563"/>
      <c r="AH146" s="64"/>
      <c r="AI146" s="64"/>
      <c r="AJ146" s="64"/>
      <c r="AK146" s="64"/>
      <c r="AL146" s="64"/>
      <c r="AM146" s="64"/>
      <c r="AN146" s="64"/>
      <c r="AO146" s="64"/>
      <c r="AP146" s="64"/>
      <c r="AQ146" s="563"/>
      <c r="AR146" s="563"/>
      <c r="AS146" s="563"/>
      <c r="AT146" s="563"/>
      <c r="AU146" s="563"/>
      <c r="AV146" s="563"/>
      <c r="AW146" s="563"/>
      <c r="AX146" s="563"/>
      <c r="AY146" s="563"/>
      <c r="AZ146" s="563"/>
      <c r="BA146" s="563"/>
      <c r="BB146" s="563"/>
      <c r="BC146" s="329"/>
      <c r="BD146" s="64"/>
      <c r="BE146" s="64"/>
      <c r="BF146" s="64"/>
      <c r="BG146" s="64"/>
      <c r="BH146" s="64"/>
      <c r="BI146" s="64"/>
      <c r="BJ146" s="64"/>
      <c r="BK146" s="64"/>
      <c r="BL146" s="64"/>
      <c r="BM146" s="64"/>
      <c r="BN146" s="64"/>
      <c r="BO146" s="64"/>
    </row>
    <row r="147" spans="2:104" ht="10.5" customHeight="1" x14ac:dyDescent="0.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558"/>
      <c r="AH147" s="22"/>
      <c r="AI147" s="22"/>
      <c r="AJ147" s="22"/>
      <c r="AK147" s="22"/>
      <c r="AL147" s="22"/>
      <c r="AM147" s="22"/>
      <c r="AN147" s="22"/>
      <c r="AO147" s="22"/>
      <c r="AP147" s="22"/>
      <c r="AQ147" s="558"/>
      <c r="AR147" s="558"/>
      <c r="AS147" s="558"/>
      <c r="AT147" s="558"/>
      <c r="AU147" s="558"/>
      <c r="AV147" s="558"/>
      <c r="AW147" s="558"/>
      <c r="AX147" s="558"/>
      <c r="AY147" s="558"/>
      <c r="AZ147" s="558"/>
      <c r="BA147" s="558"/>
      <c r="BB147" s="558"/>
      <c r="BD147" s="22"/>
      <c r="BE147" s="22"/>
      <c r="BF147" s="22"/>
      <c r="BG147" s="22"/>
      <c r="BH147" s="22"/>
      <c r="BI147" s="22"/>
      <c r="BJ147" s="22"/>
      <c r="BK147" s="22"/>
      <c r="BL147" s="22"/>
      <c r="BM147" s="22"/>
      <c r="BN147" s="22"/>
      <c r="BO147" s="22"/>
      <c r="BP147" s="10"/>
      <c r="BQ147" s="10"/>
      <c r="BR147" s="10"/>
      <c r="BS147" s="10"/>
      <c r="BT147" s="10"/>
      <c r="BU147" s="10"/>
      <c r="BV147" s="10"/>
      <c r="BW147" s="10"/>
      <c r="BX147" s="10"/>
      <c r="BY147" s="10"/>
      <c r="BZ147" s="10"/>
      <c r="CA147" s="10"/>
      <c r="CB147" s="10"/>
      <c r="CC147" s="10"/>
      <c r="CD147" s="10"/>
      <c r="CE147" s="10"/>
      <c r="CF147" s="10"/>
      <c r="CG147" s="10"/>
      <c r="CQ147" s="10"/>
      <c r="CR147" s="10"/>
      <c r="CS147" s="10"/>
      <c r="CT147" s="10"/>
      <c r="CU147" s="10"/>
      <c r="CV147" s="10"/>
      <c r="CW147" s="10"/>
      <c r="CX147" s="10"/>
      <c r="CY147" s="10"/>
      <c r="CZ147" s="10"/>
    </row>
    <row r="148" spans="2:104" ht="10.5" customHeight="1" x14ac:dyDescent="0.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558"/>
      <c r="AH148" s="22"/>
      <c r="AI148" s="22"/>
      <c r="AJ148" s="22"/>
      <c r="AK148" s="22"/>
      <c r="AL148" s="22"/>
      <c r="AM148" s="22"/>
      <c r="AN148" s="22"/>
      <c r="AO148" s="22"/>
      <c r="AP148" s="22"/>
      <c r="AQ148" s="558"/>
      <c r="AR148" s="558"/>
      <c r="AS148" s="558"/>
      <c r="AT148" s="558"/>
      <c r="AU148" s="558"/>
      <c r="AV148" s="558"/>
      <c r="AW148" s="558"/>
      <c r="AX148" s="558"/>
      <c r="AY148" s="558"/>
      <c r="AZ148" s="558"/>
      <c r="BA148" s="558"/>
      <c r="BB148" s="558"/>
      <c r="BD148" s="22"/>
      <c r="BE148" s="22"/>
      <c r="BF148" s="22"/>
      <c r="BG148" s="22"/>
      <c r="BH148" s="22"/>
      <c r="BI148" s="22"/>
      <c r="BJ148" s="22"/>
      <c r="BK148" s="22"/>
      <c r="BL148" s="22"/>
      <c r="BM148" s="22"/>
      <c r="BN148" s="22"/>
      <c r="BO148" s="22"/>
      <c r="BP148" s="10"/>
      <c r="BQ148" s="10"/>
      <c r="BR148" s="10"/>
      <c r="BS148" s="10"/>
      <c r="BT148" s="10"/>
      <c r="BU148" s="10"/>
      <c r="BV148" s="10"/>
      <c r="BW148" s="10"/>
      <c r="BX148" s="10"/>
      <c r="BY148" s="10"/>
      <c r="BZ148" s="10"/>
      <c r="CA148" s="10"/>
      <c r="CB148" s="10"/>
      <c r="CC148" s="10"/>
      <c r="CD148" s="10"/>
      <c r="CE148" s="10"/>
      <c r="CF148" s="10"/>
      <c r="CG148" s="10"/>
      <c r="CQ148" s="10"/>
      <c r="CR148" s="10"/>
      <c r="CS148" s="10"/>
      <c r="CT148" s="10"/>
      <c r="CU148" s="10"/>
      <c r="CV148" s="10"/>
      <c r="CW148" s="10"/>
      <c r="CX148" s="10"/>
      <c r="CY148" s="10"/>
      <c r="CZ148" s="10"/>
    </row>
    <row r="149" spans="2:104" ht="10.5" customHeight="1" x14ac:dyDescent="0.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558"/>
      <c r="AH149" s="22"/>
      <c r="AI149" s="22"/>
      <c r="AJ149" s="22"/>
      <c r="AK149" s="22"/>
      <c r="AL149" s="22"/>
      <c r="AM149" s="22"/>
      <c r="AN149" s="22"/>
      <c r="AO149" s="22"/>
      <c r="AP149" s="22"/>
      <c r="AQ149" s="558"/>
      <c r="AR149" s="558"/>
      <c r="AS149" s="558"/>
      <c r="AT149" s="558"/>
      <c r="AU149" s="558"/>
      <c r="AV149" s="558"/>
      <c r="AW149" s="558"/>
      <c r="AX149" s="558"/>
      <c r="AY149" s="558"/>
      <c r="AZ149" s="558"/>
      <c r="BA149" s="558"/>
      <c r="BB149" s="558"/>
      <c r="BD149" s="22"/>
      <c r="BE149" s="22"/>
      <c r="BF149" s="22"/>
      <c r="BG149" s="22"/>
      <c r="BH149" s="22"/>
      <c r="BI149" s="22"/>
      <c r="BJ149" s="22"/>
      <c r="BK149" s="22"/>
      <c r="BL149" s="22"/>
      <c r="BM149" s="22"/>
      <c r="BN149" s="22"/>
      <c r="BO149" s="22"/>
      <c r="BP149" s="10"/>
      <c r="BQ149" s="10"/>
      <c r="BR149" s="10"/>
      <c r="BS149" s="10"/>
      <c r="BT149" s="10"/>
      <c r="BU149" s="10"/>
      <c r="BV149" s="10"/>
      <c r="BW149" s="10"/>
      <c r="BX149" s="10"/>
      <c r="BY149" s="10"/>
      <c r="BZ149" s="10"/>
      <c r="CA149" s="10"/>
      <c r="CB149" s="10"/>
      <c r="CC149" s="10"/>
      <c r="CD149" s="10"/>
      <c r="CE149" s="10"/>
      <c r="CF149" s="10"/>
      <c r="CG149" s="10"/>
      <c r="CQ149" s="10"/>
      <c r="CR149" s="10"/>
      <c r="CS149" s="10"/>
      <c r="CT149" s="10"/>
      <c r="CU149" s="10"/>
      <c r="CV149" s="10"/>
      <c r="CW149" s="10"/>
      <c r="CX149" s="10"/>
      <c r="CY149" s="10"/>
      <c r="CZ149" s="10"/>
    </row>
    <row r="150" spans="2:104" ht="10.5" customHeight="1" x14ac:dyDescent="0.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558"/>
      <c r="AH150" s="22"/>
      <c r="AI150" s="22"/>
      <c r="AJ150" s="22"/>
      <c r="AK150" s="22"/>
      <c r="AL150" s="22"/>
      <c r="AM150" s="22"/>
      <c r="AN150" s="22"/>
      <c r="AO150" s="22"/>
      <c r="AP150" s="22"/>
      <c r="AQ150" s="558"/>
      <c r="AR150" s="558"/>
      <c r="AS150" s="558"/>
      <c r="AT150" s="558"/>
      <c r="AU150" s="558"/>
      <c r="AV150" s="558"/>
      <c r="AW150" s="558"/>
      <c r="AX150" s="558"/>
      <c r="AY150" s="558"/>
      <c r="AZ150" s="558"/>
      <c r="BA150" s="558"/>
      <c r="BB150" s="558"/>
      <c r="BD150" s="22"/>
      <c r="BE150" s="22"/>
      <c r="BF150" s="22"/>
      <c r="BG150" s="22"/>
      <c r="BH150" s="22"/>
      <c r="BI150" s="22"/>
      <c r="BJ150" s="22"/>
      <c r="BK150" s="22"/>
      <c r="BL150" s="22"/>
      <c r="BM150" s="22"/>
      <c r="BN150" s="22"/>
      <c r="BO150" s="22"/>
      <c r="BP150" s="10"/>
      <c r="BQ150" s="10"/>
      <c r="BR150" s="10"/>
      <c r="BS150" s="10"/>
      <c r="BT150" s="10"/>
      <c r="BU150" s="10"/>
      <c r="BV150" s="10"/>
      <c r="BW150" s="10"/>
      <c r="BX150" s="10"/>
      <c r="BY150" s="10"/>
      <c r="BZ150" s="10"/>
      <c r="CA150" s="10"/>
      <c r="CB150" s="10"/>
      <c r="CC150" s="10"/>
      <c r="CD150" s="10"/>
      <c r="CE150" s="10"/>
      <c r="CF150" s="10"/>
      <c r="CG150" s="10"/>
      <c r="CQ150" s="10"/>
      <c r="CR150" s="10"/>
      <c r="CS150" s="10"/>
      <c r="CT150" s="10"/>
      <c r="CU150" s="10"/>
      <c r="CV150" s="10"/>
      <c r="CW150" s="10"/>
      <c r="CX150" s="10"/>
      <c r="CY150" s="10"/>
      <c r="CZ150" s="10"/>
    </row>
    <row r="151" spans="2:104" ht="10.5" customHeight="1" x14ac:dyDescent="0.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558"/>
      <c r="AH151" s="22"/>
      <c r="AI151" s="22"/>
      <c r="AJ151" s="22"/>
      <c r="AK151" s="22"/>
      <c r="AL151" s="22"/>
      <c r="AM151" s="22"/>
      <c r="AN151" s="22"/>
      <c r="AO151" s="22"/>
      <c r="AP151" s="22"/>
      <c r="AQ151" s="558"/>
      <c r="AR151" s="558"/>
      <c r="AS151" s="558"/>
      <c r="AT151" s="558"/>
      <c r="AU151" s="558"/>
      <c r="AV151" s="558"/>
      <c r="AW151" s="558"/>
      <c r="AX151" s="558"/>
      <c r="AY151" s="558"/>
      <c r="AZ151" s="558"/>
      <c r="BA151" s="558"/>
      <c r="BB151" s="558"/>
      <c r="BD151" s="22"/>
      <c r="BE151" s="22"/>
      <c r="BF151" s="22"/>
      <c r="BG151" s="22"/>
      <c r="BH151" s="22"/>
      <c r="BI151" s="22"/>
      <c r="BJ151" s="22"/>
      <c r="BK151" s="22"/>
      <c r="BL151" s="22"/>
      <c r="BM151" s="22"/>
      <c r="BN151" s="22"/>
      <c r="BO151" s="22"/>
      <c r="BP151" s="10"/>
      <c r="BQ151" s="10"/>
      <c r="BR151" s="10"/>
      <c r="BS151" s="10"/>
      <c r="BT151" s="10"/>
      <c r="BU151" s="10"/>
      <c r="BV151" s="10"/>
      <c r="BW151" s="10"/>
      <c r="BX151" s="10"/>
      <c r="BY151" s="10"/>
      <c r="BZ151" s="10"/>
      <c r="CA151" s="10"/>
      <c r="CB151" s="10"/>
      <c r="CC151" s="10"/>
      <c r="CD151" s="10"/>
      <c r="CE151" s="10"/>
      <c r="CF151" s="10"/>
      <c r="CG151" s="10"/>
      <c r="CQ151" s="10"/>
      <c r="CR151" s="10"/>
      <c r="CS151" s="10"/>
      <c r="CT151" s="10"/>
      <c r="CU151" s="10"/>
      <c r="CV151" s="10"/>
      <c r="CW151" s="10"/>
      <c r="CX151" s="10"/>
      <c r="CY151" s="10"/>
      <c r="CZ151" s="10"/>
    </row>
    <row r="152" spans="2:104" ht="10.5" customHeight="1" x14ac:dyDescent="0.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558"/>
      <c r="AH152" s="22"/>
      <c r="AI152" s="22"/>
      <c r="AJ152" s="22"/>
      <c r="AK152" s="22"/>
      <c r="AL152" s="22"/>
      <c r="AM152" s="22"/>
      <c r="AN152" s="22"/>
      <c r="AO152" s="22"/>
      <c r="AP152" s="22"/>
      <c r="AQ152" s="558"/>
      <c r="AR152" s="558"/>
      <c r="AS152" s="558"/>
      <c r="AT152" s="558"/>
      <c r="AU152" s="558"/>
      <c r="AV152" s="558"/>
      <c r="AW152" s="558"/>
      <c r="AX152" s="558"/>
      <c r="AY152" s="558"/>
      <c r="AZ152" s="558"/>
      <c r="BA152" s="558"/>
      <c r="BB152" s="558"/>
      <c r="BD152" s="22"/>
      <c r="BE152" s="22"/>
      <c r="BF152" s="22"/>
      <c r="BG152" s="22"/>
      <c r="BH152" s="22"/>
      <c r="BI152" s="22"/>
      <c r="BJ152" s="22"/>
      <c r="BK152" s="22"/>
      <c r="BL152" s="22"/>
      <c r="BM152" s="22"/>
      <c r="BN152" s="22"/>
      <c r="BO152" s="22"/>
      <c r="BP152" s="10"/>
      <c r="BQ152" s="10"/>
      <c r="BR152" s="10"/>
      <c r="BS152" s="10"/>
      <c r="BT152" s="10"/>
      <c r="BU152" s="10"/>
      <c r="BV152" s="10"/>
      <c r="BW152" s="10"/>
      <c r="BX152" s="10"/>
      <c r="BY152" s="10"/>
      <c r="BZ152" s="10"/>
      <c r="CA152" s="10"/>
      <c r="CB152" s="10"/>
      <c r="CC152" s="10"/>
      <c r="CD152" s="10"/>
      <c r="CE152" s="10"/>
      <c r="CF152" s="10"/>
      <c r="CG152" s="10"/>
      <c r="CQ152" s="10"/>
      <c r="CR152" s="10"/>
      <c r="CS152" s="10"/>
      <c r="CT152" s="10"/>
      <c r="CU152" s="10"/>
      <c r="CV152" s="10"/>
      <c r="CW152" s="10"/>
      <c r="CX152" s="10"/>
      <c r="CY152" s="10"/>
      <c r="CZ152" s="10"/>
    </row>
    <row r="153" spans="2:104" ht="10.5" customHeight="1" x14ac:dyDescent="0.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558"/>
      <c r="AH153" s="22"/>
      <c r="AI153" s="22"/>
      <c r="AJ153" s="22"/>
      <c r="AK153" s="22"/>
      <c r="AL153" s="22"/>
      <c r="AM153" s="22"/>
      <c r="AN153" s="22"/>
      <c r="AO153" s="22"/>
      <c r="AP153" s="22"/>
      <c r="AQ153" s="558"/>
      <c r="AR153" s="558"/>
      <c r="AS153" s="558"/>
      <c r="AT153" s="558"/>
      <c r="AU153" s="558"/>
      <c r="AV153" s="558"/>
      <c r="AW153" s="558"/>
      <c r="AX153" s="558"/>
      <c r="AY153" s="558"/>
      <c r="AZ153" s="558"/>
      <c r="BA153" s="558"/>
      <c r="BB153" s="558"/>
      <c r="BD153" s="22"/>
      <c r="BE153" s="22"/>
      <c r="BF153" s="22"/>
      <c r="BG153" s="22"/>
      <c r="BH153" s="22"/>
      <c r="BI153" s="22"/>
      <c r="BJ153" s="22"/>
      <c r="BK153" s="22"/>
      <c r="BL153" s="22"/>
      <c r="BM153" s="22"/>
      <c r="BN153" s="22"/>
      <c r="BO153" s="22"/>
      <c r="BP153" s="10"/>
      <c r="BQ153" s="10"/>
      <c r="BR153" s="10"/>
      <c r="BS153" s="10"/>
      <c r="BT153" s="10"/>
      <c r="BU153" s="10"/>
      <c r="BV153" s="10"/>
      <c r="BW153" s="10"/>
      <c r="BX153" s="10"/>
      <c r="BY153" s="10"/>
      <c r="BZ153" s="10"/>
      <c r="CA153" s="10"/>
      <c r="CB153" s="10"/>
      <c r="CC153" s="10"/>
      <c r="CD153" s="10"/>
      <c r="CE153" s="10"/>
      <c r="CF153" s="10"/>
      <c r="CG153" s="10"/>
      <c r="CQ153" s="10"/>
      <c r="CR153" s="10"/>
      <c r="CS153" s="10"/>
      <c r="CT153" s="10"/>
      <c r="CU153" s="10"/>
      <c r="CV153" s="10"/>
      <c r="CW153" s="10"/>
      <c r="CX153" s="10"/>
      <c r="CY153" s="10"/>
      <c r="CZ153" s="10"/>
    </row>
    <row r="154" spans="2:104" ht="10.5" customHeight="1" x14ac:dyDescent="0.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558"/>
      <c r="AH154" s="22"/>
      <c r="AI154" s="22"/>
      <c r="AJ154" s="22"/>
      <c r="AK154" s="22"/>
      <c r="AL154" s="22"/>
      <c r="AM154" s="22"/>
      <c r="AN154" s="22"/>
      <c r="AO154" s="22"/>
      <c r="AP154" s="22"/>
      <c r="AQ154" s="558"/>
      <c r="AR154" s="558"/>
      <c r="AS154" s="558"/>
      <c r="AT154" s="558"/>
      <c r="AU154" s="558"/>
      <c r="AV154" s="558"/>
      <c r="AW154" s="558"/>
      <c r="AX154" s="558"/>
      <c r="AY154" s="558"/>
      <c r="AZ154" s="558"/>
      <c r="BA154" s="558"/>
      <c r="BB154" s="558"/>
      <c r="BD154" s="22"/>
      <c r="BE154" s="22"/>
      <c r="BF154" s="22"/>
      <c r="BG154" s="22"/>
      <c r="BH154" s="22"/>
      <c r="BI154" s="22"/>
      <c r="BJ154" s="22"/>
      <c r="BK154" s="22"/>
      <c r="BL154" s="22"/>
      <c r="BM154" s="22"/>
      <c r="BN154" s="22"/>
      <c r="BO154" s="22"/>
      <c r="BP154" s="10"/>
      <c r="BQ154" s="10"/>
      <c r="BR154" s="10"/>
      <c r="BS154" s="10"/>
      <c r="BT154" s="10"/>
      <c r="BU154" s="10"/>
      <c r="BV154" s="10"/>
      <c r="BW154" s="10"/>
      <c r="BX154" s="10"/>
      <c r="BY154" s="10"/>
      <c r="BZ154" s="10"/>
      <c r="CA154" s="10"/>
      <c r="CB154" s="10"/>
      <c r="CC154" s="10"/>
      <c r="CD154" s="10"/>
      <c r="CE154" s="10"/>
      <c r="CF154" s="10"/>
      <c r="CG154" s="10"/>
      <c r="CQ154" s="10"/>
      <c r="CR154" s="10"/>
      <c r="CS154" s="10"/>
      <c r="CT154" s="10"/>
      <c r="CU154" s="10"/>
      <c r="CV154" s="10"/>
      <c r="CW154" s="10"/>
      <c r="CX154" s="10"/>
      <c r="CY154" s="10"/>
      <c r="CZ154" s="10"/>
    </row>
    <row r="155" spans="2:104" ht="10.5" customHeight="1" x14ac:dyDescent="0.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558"/>
      <c r="AH155" s="22"/>
      <c r="AI155" s="22"/>
      <c r="AJ155" s="22"/>
      <c r="AK155" s="22"/>
      <c r="AL155" s="22"/>
      <c r="AM155" s="22"/>
      <c r="AN155" s="22"/>
      <c r="AO155" s="22"/>
      <c r="AP155" s="22"/>
      <c r="AQ155" s="558"/>
      <c r="AR155" s="558"/>
      <c r="AS155" s="558"/>
      <c r="AT155" s="558"/>
      <c r="AU155" s="558"/>
      <c r="AV155" s="558"/>
      <c r="AW155" s="558"/>
      <c r="AX155" s="558"/>
      <c r="AY155" s="558"/>
      <c r="AZ155" s="558"/>
      <c r="BA155" s="558"/>
      <c r="BB155" s="558"/>
      <c r="BD155" s="22"/>
      <c r="BE155" s="22"/>
      <c r="BF155" s="22"/>
      <c r="BG155" s="22"/>
      <c r="BH155" s="22"/>
      <c r="BI155" s="22"/>
      <c r="BJ155" s="22"/>
      <c r="BK155" s="22"/>
      <c r="BL155" s="22"/>
      <c r="BM155" s="22"/>
      <c r="BN155" s="22"/>
      <c r="BO155" s="22"/>
      <c r="BP155" s="10"/>
      <c r="BQ155" s="10"/>
      <c r="BR155" s="10"/>
      <c r="BS155" s="10"/>
      <c r="BT155" s="10"/>
      <c r="BU155" s="10"/>
      <c r="BV155" s="10"/>
      <c r="BW155" s="10"/>
      <c r="BX155" s="10"/>
      <c r="BY155" s="10"/>
      <c r="BZ155" s="10"/>
      <c r="CA155" s="10"/>
      <c r="CB155" s="10"/>
      <c r="CC155" s="10"/>
      <c r="CD155" s="10"/>
      <c r="CE155" s="10"/>
      <c r="CF155" s="10"/>
      <c r="CG155" s="10"/>
      <c r="CQ155" s="10"/>
      <c r="CR155" s="10"/>
      <c r="CS155" s="10"/>
      <c r="CT155" s="10"/>
      <c r="CU155" s="10"/>
      <c r="CV155" s="10"/>
      <c r="CW155" s="10"/>
      <c r="CX155" s="10"/>
      <c r="CY155" s="10"/>
      <c r="CZ155" s="10"/>
    </row>
    <row r="156" spans="2:104" ht="6" customHeight="1" x14ac:dyDescent="0.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84"/>
      <c r="AF156" s="284"/>
      <c r="AG156" s="564"/>
      <c r="AH156" s="284"/>
      <c r="AI156" s="284"/>
      <c r="AJ156" s="284"/>
      <c r="AK156" s="284"/>
      <c r="AL156" s="284"/>
      <c r="AM156" s="284"/>
      <c r="AN156" s="284"/>
      <c r="AO156" s="284"/>
      <c r="AP156" s="284"/>
      <c r="AQ156" s="564"/>
      <c r="AR156" s="564"/>
      <c r="AS156" s="564"/>
      <c r="AT156" s="564"/>
      <c r="AU156" s="564"/>
      <c r="AV156" s="558"/>
      <c r="AW156" s="558"/>
      <c r="AX156" s="558"/>
      <c r="AY156" s="558"/>
      <c r="AZ156" s="558"/>
      <c r="BA156" s="558"/>
      <c r="BB156" s="558"/>
      <c r="BD156" s="22"/>
      <c r="BE156" s="22"/>
      <c r="BF156" s="22"/>
      <c r="BG156" s="22"/>
      <c r="BH156" s="22"/>
      <c r="BI156" s="22"/>
      <c r="BJ156" s="22"/>
      <c r="BK156" s="22"/>
      <c r="BL156" s="22"/>
      <c r="BM156" s="22"/>
      <c r="BN156" s="22"/>
      <c r="BO156" s="22"/>
      <c r="BP156" s="10"/>
      <c r="BQ156" s="10"/>
      <c r="BR156" s="10"/>
      <c r="BS156" s="10"/>
      <c r="BT156" s="10"/>
      <c r="BU156" s="10"/>
      <c r="BV156" s="10"/>
      <c r="BW156" s="10"/>
      <c r="BX156" s="10"/>
      <c r="BY156" s="10"/>
      <c r="BZ156" s="10"/>
      <c r="CA156" s="10"/>
      <c r="CB156" s="10"/>
      <c r="CC156" s="10"/>
      <c r="CD156" s="10"/>
      <c r="CE156" s="10"/>
      <c r="CF156" s="10"/>
      <c r="CG156" s="10"/>
      <c r="CQ156" s="10"/>
      <c r="CR156" s="10"/>
      <c r="CS156" s="10"/>
      <c r="CT156" s="10"/>
      <c r="CU156" s="10"/>
      <c r="CV156" s="10"/>
      <c r="CW156" s="10"/>
      <c r="CX156" s="10"/>
      <c r="CY156" s="10"/>
      <c r="CZ156" s="10"/>
    </row>
    <row r="157" spans="2:104" ht="6" customHeight="1" x14ac:dyDescent="0.2">
      <c r="B157" s="22"/>
      <c r="C157" s="22"/>
      <c r="D157" s="22"/>
      <c r="E157" s="22"/>
      <c r="F157" s="22"/>
      <c r="G157" s="22"/>
      <c r="H157" s="22"/>
      <c r="I157" s="22"/>
      <c r="J157" s="22"/>
      <c r="K157" s="22"/>
      <c r="L157" s="22"/>
      <c r="M157" s="22"/>
      <c r="N157" s="22"/>
      <c r="O157" s="22"/>
      <c r="P157" s="22"/>
      <c r="Q157" s="22"/>
      <c r="R157" s="22"/>
      <c r="S157" s="22"/>
      <c r="T157" s="22"/>
      <c r="U157" s="22"/>
      <c r="V157" s="22"/>
      <c r="W157" s="22"/>
      <c r="X157" s="289"/>
      <c r="Y157" s="289"/>
      <c r="Z157" s="289"/>
      <c r="AA157" s="289"/>
      <c r="AB157" s="289"/>
      <c r="AC157" s="289"/>
      <c r="AD157" s="289"/>
      <c r="AE157" s="289"/>
      <c r="AF157" s="289"/>
      <c r="AG157" s="565"/>
      <c r="AH157" s="289"/>
      <c r="AI157" s="289"/>
      <c r="AJ157" s="289"/>
      <c r="AK157" s="289"/>
      <c r="AL157" s="289"/>
      <c r="AM157" s="289"/>
      <c r="AN157" s="289"/>
      <c r="AO157" s="289"/>
      <c r="AP157" s="289"/>
      <c r="AQ157" s="565"/>
      <c r="AR157" s="565"/>
      <c r="AS157" s="565"/>
      <c r="AT157" s="565"/>
      <c r="AU157" s="565"/>
      <c r="AV157" s="565"/>
      <c r="AW157" s="565"/>
      <c r="AX157" s="565"/>
      <c r="AY157" s="565"/>
      <c r="AZ157" s="565"/>
      <c r="BA157" s="565"/>
      <c r="BB157" s="565"/>
      <c r="BD157" s="289"/>
      <c r="BE157" s="289"/>
      <c r="BF157" s="289"/>
      <c r="BG157" s="22"/>
      <c r="BH157" s="22"/>
      <c r="BI157" s="22"/>
      <c r="BJ157" s="22"/>
      <c r="BK157" s="22"/>
      <c r="BL157" s="22"/>
      <c r="BM157" s="22"/>
      <c r="BN157" s="22"/>
      <c r="BO157" s="22"/>
      <c r="BP157" s="10"/>
      <c r="BQ157" s="10"/>
      <c r="BR157" s="10"/>
      <c r="BS157" s="10"/>
      <c r="BT157" s="10"/>
      <c r="BU157" s="10"/>
      <c r="BV157" s="10"/>
      <c r="BW157" s="10"/>
      <c r="BX157" s="10"/>
      <c r="BY157" s="10"/>
      <c r="BZ157" s="10"/>
      <c r="CA157" s="10"/>
      <c r="CB157" s="10"/>
      <c r="CC157" s="10"/>
      <c r="CD157" s="10"/>
      <c r="CE157" s="10"/>
      <c r="CF157" s="10"/>
      <c r="CG157" s="10"/>
      <c r="CQ157" s="10"/>
      <c r="CR157" s="10"/>
      <c r="CS157" s="10"/>
      <c r="CT157" s="10"/>
      <c r="CU157" s="10"/>
      <c r="CV157" s="10"/>
      <c r="CW157" s="10"/>
      <c r="CX157" s="10"/>
      <c r="CY157" s="10"/>
      <c r="CZ157" s="10"/>
    </row>
    <row r="158" spans="2:104" ht="6" customHeight="1" x14ac:dyDescent="0.2">
      <c r="B158" s="22"/>
      <c r="C158" s="22"/>
      <c r="D158" s="22"/>
      <c r="E158" s="22"/>
      <c r="F158" s="22"/>
      <c r="G158" s="22"/>
      <c r="H158" s="22"/>
      <c r="I158" s="22"/>
      <c r="J158" s="22"/>
      <c r="K158" s="22"/>
      <c r="L158" s="22"/>
      <c r="M158" s="22"/>
      <c r="N158" s="22"/>
      <c r="O158" s="22"/>
      <c r="P158" s="22"/>
      <c r="Q158" s="22"/>
      <c r="R158" s="22"/>
      <c r="S158" s="285"/>
      <c r="T158" s="285"/>
      <c r="U158" s="285"/>
      <c r="V158" s="285"/>
      <c r="W158" s="285"/>
      <c r="X158" s="285"/>
      <c r="Y158" s="285"/>
      <c r="Z158" s="285"/>
      <c r="AA158" s="285"/>
      <c r="AB158" s="285"/>
      <c r="AC158" s="285"/>
      <c r="AD158" s="285"/>
      <c r="AE158" s="285"/>
      <c r="AF158" s="285"/>
      <c r="AG158" s="566"/>
      <c r="AH158" s="285"/>
      <c r="AI158" s="285"/>
      <c r="AJ158" s="285"/>
      <c r="AK158" s="285"/>
      <c r="AL158" s="285"/>
      <c r="AM158" s="285"/>
      <c r="AN158" s="285"/>
      <c r="AO158" s="285"/>
      <c r="AP158" s="285"/>
      <c r="AQ158" s="566"/>
      <c r="AR158" s="566"/>
      <c r="AS158" s="566"/>
      <c r="AT158" s="566"/>
      <c r="AU158" s="566"/>
      <c r="AV158" s="566"/>
      <c r="AW158" s="566"/>
      <c r="AX158" s="566"/>
      <c r="AY158" s="566"/>
      <c r="AZ158" s="566"/>
      <c r="BA158" s="566"/>
      <c r="BB158" s="566"/>
      <c r="BD158" s="285"/>
      <c r="BE158" s="285"/>
      <c r="BF158" s="285"/>
      <c r="BG158" s="285"/>
      <c r="BH158" s="285"/>
      <c r="BI158" s="285"/>
      <c r="BJ158" s="285"/>
      <c r="BK158" s="285"/>
      <c r="BL158" s="22"/>
      <c r="BM158" s="22"/>
      <c r="BN158" s="22"/>
      <c r="BO158" s="22"/>
      <c r="BP158" s="10"/>
      <c r="BQ158" s="10"/>
      <c r="BR158" s="10"/>
      <c r="BS158" s="10"/>
      <c r="BT158" s="10"/>
      <c r="BU158" s="10"/>
      <c r="BV158" s="10"/>
      <c r="BW158" s="10"/>
      <c r="BX158" s="10"/>
      <c r="BY158" s="10"/>
      <c r="BZ158" s="10"/>
      <c r="CA158" s="10"/>
      <c r="CB158" s="10"/>
      <c r="CC158" s="10"/>
      <c r="CD158" s="10"/>
      <c r="CE158" s="10"/>
      <c r="CF158" s="10"/>
      <c r="CG158" s="10"/>
      <c r="CQ158" s="10"/>
      <c r="CR158" s="10"/>
      <c r="CS158" s="10"/>
      <c r="CT158" s="10"/>
      <c r="CU158" s="10"/>
      <c r="CV158" s="10"/>
      <c r="CW158" s="10"/>
      <c r="CX158" s="10"/>
      <c r="CY158" s="10"/>
      <c r="CZ158" s="10"/>
    </row>
    <row r="159" spans="2:104" ht="6" customHeight="1" x14ac:dyDescent="0.2">
      <c r="B159" s="22"/>
      <c r="C159" s="22"/>
      <c r="D159" s="22"/>
      <c r="E159" s="22"/>
      <c r="F159" s="22"/>
      <c r="G159" s="22"/>
      <c r="H159" s="22"/>
      <c r="I159" s="22"/>
      <c r="J159" s="22"/>
      <c r="K159" s="22"/>
      <c r="L159" s="22"/>
      <c r="M159" s="22"/>
      <c r="N159" s="287"/>
      <c r="O159" s="287"/>
      <c r="P159" s="287"/>
      <c r="Q159" s="287"/>
      <c r="R159" s="287"/>
      <c r="S159" s="287"/>
      <c r="T159" s="287"/>
      <c r="U159" s="287"/>
      <c r="V159" s="287"/>
      <c r="W159" s="287"/>
      <c r="X159" s="287"/>
      <c r="Y159" s="287"/>
      <c r="Z159" s="287"/>
      <c r="AA159" s="287"/>
      <c r="AB159" s="287"/>
      <c r="AC159" s="287"/>
      <c r="AD159" s="287"/>
      <c r="AE159" s="287"/>
      <c r="AF159" s="287"/>
      <c r="AG159" s="567"/>
      <c r="AH159" s="287"/>
      <c r="AI159" s="287"/>
      <c r="AJ159" s="287"/>
      <c r="AK159" s="287"/>
      <c r="AL159" s="287"/>
      <c r="AM159" s="287"/>
      <c r="AN159" s="287"/>
      <c r="AO159" s="287"/>
      <c r="AP159" s="287"/>
      <c r="AQ159" s="567"/>
      <c r="AR159" s="567"/>
      <c r="AS159" s="567"/>
      <c r="AT159" s="567"/>
      <c r="AU159" s="567"/>
      <c r="AV159" s="567"/>
      <c r="AW159" s="567"/>
      <c r="AX159" s="567"/>
      <c r="AY159" s="567"/>
      <c r="AZ159" s="567"/>
      <c r="BA159" s="567"/>
      <c r="BB159" s="567"/>
      <c r="BD159" s="287"/>
      <c r="BE159" s="287"/>
      <c r="BF159" s="287"/>
      <c r="BG159" s="287"/>
      <c r="BH159" s="287"/>
      <c r="BI159" s="287"/>
      <c r="BJ159" s="287"/>
      <c r="BK159" s="287"/>
      <c r="BL159" s="287"/>
      <c r="BM159" s="287"/>
      <c r="BN159" s="287"/>
      <c r="BO159" s="287"/>
      <c r="BP159" s="288"/>
      <c r="BQ159" s="286"/>
      <c r="BR159" s="10"/>
      <c r="BS159" s="10"/>
      <c r="BT159" s="10"/>
      <c r="BU159" s="10"/>
      <c r="BV159" s="10"/>
      <c r="BW159" s="10"/>
      <c r="BX159" s="10"/>
      <c r="BY159" s="10"/>
      <c r="BZ159" s="10"/>
      <c r="CA159" s="10"/>
      <c r="CB159" s="10"/>
      <c r="CC159" s="10"/>
      <c r="CD159" s="10"/>
      <c r="CE159" s="10"/>
      <c r="CF159" s="10"/>
      <c r="CG159" s="10"/>
      <c r="CQ159" s="10"/>
      <c r="CR159" s="10"/>
      <c r="CS159" s="10"/>
      <c r="CT159" s="10"/>
      <c r="CU159" s="10"/>
      <c r="CV159" s="10"/>
      <c r="CW159" s="10"/>
      <c r="CX159" s="10"/>
      <c r="CY159" s="10"/>
      <c r="CZ159" s="10"/>
    </row>
    <row r="160" spans="2:104" ht="6" customHeight="1" x14ac:dyDescent="0.2">
      <c r="B160" s="22"/>
      <c r="C160" s="22"/>
      <c r="D160" s="22"/>
      <c r="E160" s="22"/>
      <c r="F160" s="22"/>
      <c r="G160" s="22"/>
      <c r="H160" s="22"/>
      <c r="I160" s="22"/>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568"/>
      <c r="AH160" s="290"/>
      <c r="AI160" s="290"/>
      <c r="AJ160" s="290"/>
      <c r="AK160" s="290"/>
      <c r="AL160" s="290"/>
      <c r="AM160" s="290"/>
      <c r="AN160" s="290"/>
      <c r="AO160" s="290"/>
      <c r="AP160" s="290"/>
      <c r="AQ160" s="568"/>
      <c r="AR160" s="568"/>
      <c r="AS160" s="568"/>
      <c r="AT160" s="568"/>
      <c r="AU160" s="568"/>
      <c r="AV160" s="568"/>
      <c r="AW160" s="568"/>
      <c r="AX160" s="568"/>
      <c r="AY160" s="568"/>
      <c r="AZ160" s="568"/>
      <c r="BA160" s="568"/>
      <c r="BB160" s="568"/>
      <c r="BD160" s="290"/>
      <c r="BE160" s="290"/>
      <c r="BF160" s="290"/>
      <c r="BG160" s="290"/>
      <c r="BH160" s="290"/>
      <c r="BI160" s="290"/>
      <c r="BJ160" s="290"/>
      <c r="BK160" s="290"/>
      <c r="BL160" s="290"/>
      <c r="BM160" s="290"/>
      <c r="BN160" s="290"/>
      <c r="BO160" s="290"/>
      <c r="BP160" s="291"/>
      <c r="BQ160" s="291"/>
      <c r="BR160" s="291"/>
      <c r="BS160" s="291"/>
      <c r="BT160" s="291"/>
      <c r="BU160" s="291"/>
      <c r="BV160" s="291"/>
      <c r="BW160" s="10"/>
      <c r="BX160" s="10"/>
      <c r="BY160" s="10"/>
      <c r="BZ160" s="10"/>
      <c r="CA160" s="10"/>
      <c r="CB160" s="10"/>
      <c r="CC160" s="10"/>
      <c r="CD160" s="10"/>
      <c r="CE160" s="10"/>
      <c r="CF160" s="10"/>
      <c r="CG160" s="10"/>
      <c r="CQ160" s="10"/>
      <c r="CR160" s="10"/>
      <c r="CS160" s="10"/>
      <c r="CT160" s="10"/>
      <c r="CU160" s="10"/>
      <c r="CV160" s="10"/>
      <c r="CW160" s="10"/>
      <c r="CX160" s="10"/>
      <c r="CY160" s="10"/>
      <c r="CZ160" s="10"/>
    </row>
    <row r="161" spans="1:104" ht="6" customHeight="1" x14ac:dyDescent="0.2">
      <c r="B161" s="22"/>
      <c r="C161" s="22"/>
      <c r="D161" s="22"/>
      <c r="E161" s="2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569"/>
      <c r="AH161" s="292"/>
      <c r="AI161" s="292"/>
      <c r="AJ161" s="292"/>
      <c r="AK161" s="292"/>
      <c r="AL161" s="292"/>
      <c r="AM161" s="292"/>
      <c r="AN161" s="292"/>
      <c r="AO161" s="292"/>
      <c r="AP161" s="292"/>
      <c r="AQ161" s="569"/>
      <c r="AR161" s="569"/>
      <c r="AS161" s="569"/>
      <c r="AT161" s="569"/>
      <c r="AU161" s="569"/>
      <c r="AV161" s="569"/>
      <c r="AW161" s="569"/>
      <c r="AX161" s="569"/>
      <c r="AY161" s="569"/>
      <c r="AZ161" s="569"/>
      <c r="BA161" s="569"/>
      <c r="BB161" s="569"/>
      <c r="BD161" s="292"/>
      <c r="BE161" s="292"/>
      <c r="BF161" s="292"/>
      <c r="BG161" s="292"/>
      <c r="BH161" s="292"/>
      <c r="BI161" s="292"/>
      <c r="BJ161" s="292"/>
      <c r="BK161" s="292"/>
      <c r="BL161" s="292"/>
      <c r="BM161" s="292"/>
      <c r="BN161" s="292"/>
      <c r="BO161" s="292"/>
      <c r="BP161" s="293"/>
      <c r="BQ161" s="293"/>
      <c r="BR161" s="293"/>
      <c r="BS161" s="293"/>
      <c r="BT161" s="293"/>
      <c r="BU161" s="293"/>
      <c r="BV161" s="293"/>
      <c r="BW161" s="293"/>
      <c r="BX161" s="293"/>
      <c r="BY161" s="293"/>
      <c r="BZ161" s="293"/>
      <c r="CA161" s="293"/>
      <c r="CB161" s="293"/>
      <c r="CC161" s="10"/>
      <c r="CD161" s="10"/>
      <c r="CE161" s="10"/>
      <c r="CF161" s="10"/>
      <c r="CG161" s="10"/>
      <c r="CQ161" s="10"/>
      <c r="CR161" s="10"/>
      <c r="CS161" s="10"/>
      <c r="CT161" s="10"/>
      <c r="CU161" s="10"/>
      <c r="CV161" s="10"/>
      <c r="CW161" s="10"/>
      <c r="CX161" s="10"/>
      <c r="CY161" s="10"/>
      <c r="CZ161" s="10"/>
    </row>
    <row r="162" spans="1:104" ht="6" customHeight="1" x14ac:dyDescent="0.2">
      <c r="B162" s="22"/>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570"/>
      <c r="AH162" s="294"/>
      <c r="AI162" s="294"/>
      <c r="AJ162" s="294"/>
      <c r="AK162" s="294"/>
      <c r="AL162" s="294"/>
      <c r="AM162" s="294"/>
      <c r="AN162" s="294"/>
      <c r="AO162" s="294"/>
      <c r="AP162" s="294"/>
      <c r="AQ162" s="570"/>
      <c r="AR162" s="570"/>
      <c r="AS162" s="570"/>
      <c r="AT162" s="570"/>
      <c r="AU162" s="570"/>
      <c r="AV162" s="570"/>
      <c r="AW162" s="570"/>
      <c r="AX162" s="570"/>
      <c r="AY162" s="570"/>
      <c r="AZ162" s="570"/>
      <c r="BA162" s="570"/>
      <c r="BB162" s="570"/>
      <c r="BD162" s="294"/>
      <c r="BE162" s="294"/>
      <c r="BF162" s="294"/>
      <c r="BG162" s="294"/>
      <c r="BH162" s="294"/>
      <c r="BI162" s="294"/>
      <c r="BJ162" s="294"/>
      <c r="BK162" s="294"/>
      <c r="BL162" s="294"/>
      <c r="BM162" s="294"/>
      <c r="BN162" s="294"/>
      <c r="BO162" s="294"/>
      <c r="BP162" s="295"/>
      <c r="BQ162" s="295"/>
      <c r="BR162" s="295"/>
      <c r="BS162" s="295"/>
      <c r="BT162" s="295"/>
      <c r="BU162" s="295"/>
      <c r="BV162" s="295"/>
      <c r="BW162" s="295"/>
      <c r="BX162" s="295"/>
      <c r="BY162" s="295"/>
      <c r="BZ162" s="295"/>
      <c r="CA162" s="295"/>
      <c r="CB162" s="295"/>
      <c r="CC162" s="295"/>
      <c r="CD162" s="295"/>
      <c r="CE162" s="295"/>
      <c r="CF162" s="10"/>
      <c r="CG162" s="10"/>
      <c r="CQ162" s="10"/>
      <c r="CR162" s="10"/>
      <c r="CS162" s="10"/>
      <c r="CT162" s="10"/>
      <c r="CU162" s="10"/>
      <c r="CV162" s="10"/>
      <c r="CW162" s="10"/>
      <c r="CX162" s="10"/>
      <c r="CY162" s="10"/>
      <c r="CZ162" s="10"/>
    </row>
    <row r="163" spans="1:104" ht="6" customHeight="1" x14ac:dyDescent="0.2">
      <c r="A163" s="296"/>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571"/>
      <c r="AH163" s="297"/>
      <c r="AI163" s="297"/>
      <c r="AJ163" s="297"/>
      <c r="AK163" s="297"/>
      <c r="AL163" s="297"/>
      <c r="AM163" s="297"/>
      <c r="AN163" s="297"/>
      <c r="AO163" s="297"/>
      <c r="AP163" s="297"/>
      <c r="AQ163" s="571"/>
      <c r="AR163" s="571"/>
      <c r="AS163" s="571"/>
      <c r="AT163" s="571"/>
      <c r="AU163" s="571"/>
      <c r="AV163" s="571"/>
      <c r="AW163" s="571"/>
      <c r="AX163" s="571"/>
      <c r="AY163" s="571"/>
      <c r="AZ163" s="571"/>
      <c r="BA163" s="571"/>
      <c r="BB163" s="571"/>
      <c r="BD163" s="297"/>
      <c r="BE163" s="297"/>
      <c r="BF163" s="297"/>
      <c r="BG163" s="297"/>
      <c r="BH163" s="297"/>
      <c r="BI163" s="297"/>
      <c r="BJ163" s="297"/>
      <c r="BK163" s="297"/>
      <c r="BL163" s="297"/>
      <c r="BM163" s="297"/>
      <c r="BN163" s="297"/>
      <c r="BO163" s="297"/>
      <c r="BP163" s="296"/>
      <c r="BQ163" s="296"/>
      <c r="BR163" s="296"/>
      <c r="BS163" s="296"/>
      <c r="BT163" s="296"/>
      <c r="BU163" s="296"/>
      <c r="BV163" s="296"/>
      <c r="BW163" s="296"/>
      <c r="BX163" s="296"/>
      <c r="BY163" s="296"/>
      <c r="BZ163" s="296"/>
      <c r="CA163" s="296"/>
      <c r="CB163" s="296"/>
      <c r="CC163" s="296"/>
      <c r="CD163" s="296"/>
      <c r="CE163" s="296"/>
      <c r="CF163" s="296"/>
      <c r="CG163" s="296"/>
      <c r="CQ163" s="10"/>
      <c r="CR163" s="10"/>
      <c r="CS163" s="10"/>
      <c r="CT163" s="10"/>
      <c r="CU163" s="10"/>
      <c r="CV163" s="10"/>
      <c r="CW163" s="10"/>
      <c r="CX163" s="10"/>
      <c r="CY163" s="10"/>
      <c r="CZ163" s="10"/>
    </row>
    <row r="164" spans="1:104" ht="10.5" customHeight="1" x14ac:dyDescent="0.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558"/>
      <c r="AH164" s="22"/>
      <c r="AI164" s="22"/>
      <c r="AJ164" s="22"/>
      <c r="AK164" s="22"/>
      <c r="AL164" s="22"/>
      <c r="AM164" s="22"/>
      <c r="AN164" s="22"/>
      <c r="AO164" s="22"/>
      <c r="AP164" s="22"/>
      <c r="AQ164" s="558"/>
      <c r="AR164" s="558"/>
      <c r="AS164" s="558"/>
      <c r="AT164" s="558"/>
      <c r="AU164" s="558"/>
      <c r="AV164" s="558"/>
      <c r="AW164" s="558"/>
      <c r="AX164" s="558"/>
      <c r="AY164" s="558"/>
      <c r="AZ164" s="558"/>
      <c r="BA164" s="558"/>
      <c r="BB164" s="558"/>
      <c r="BD164" s="22"/>
      <c r="BE164" s="22"/>
      <c r="BF164" s="22"/>
      <c r="BG164" s="22"/>
      <c r="BH164" s="22"/>
      <c r="BI164" s="22"/>
      <c r="BJ164" s="22"/>
      <c r="BK164" s="22"/>
      <c r="BL164" s="22"/>
      <c r="BM164" s="22"/>
      <c r="BN164" s="22"/>
      <c r="BO164" s="22"/>
      <c r="BP164" s="10"/>
      <c r="BQ164" s="10"/>
      <c r="BR164" s="10"/>
      <c r="BS164" s="10"/>
      <c r="BT164" s="10"/>
      <c r="BU164" s="10"/>
      <c r="BV164" s="10"/>
      <c r="BW164" s="10"/>
      <c r="BX164" s="10"/>
      <c r="BY164" s="10"/>
      <c r="BZ164" s="10"/>
      <c r="CA164" s="10"/>
      <c r="CB164" s="10"/>
      <c r="CC164" s="10"/>
      <c r="CD164" s="10"/>
      <c r="CE164" s="10"/>
      <c r="CF164" s="10"/>
      <c r="CG164" s="10"/>
      <c r="CQ164" s="10"/>
      <c r="CR164" s="10"/>
      <c r="CS164" s="10"/>
      <c r="CT164" s="10"/>
      <c r="CU164" s="10"/>
      <c r="CV164" s="10"/>
      <c r="CW164" s="10"/>
      <c r="CX164" s="10"/>
      <c r="CY164" s="10"/>
      <c r="CZ164" s="10"/>
    </row>
    <row r="165" spans="1:104" ht="10.5" customHeight="1" x14ac:dyDescent="0.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558"/>
      <c r="AH165" s="22"/>
      <c r="AI165" s="22"/>
      <c r="AJ165" s="22"/>
      <c r="AK165" s="22"/>
      <c r="AL165" s="22"/>
      <c r="AM165" s="22"/>
      <c r="AN165" s="22"/>
      <c r="AO165" s="22"/>
      <c r="AP165" s="22"/>
      <c r="AQ165" s="558"/>
      <c r="AR165" s="558"/>
      <c r="AS165" s="558"/>
      <c r="AT165" s="558"/>
      <c r="AU165" s="558"/>
      <c r="AV165" s="558"/>
      <c r="AW165" s="558"/>
      <c r="AX165" s="558"/>
      <c r="AY165" s="558"/>
      <c r="AZ165" s="558"/>
      <c r="BA165" s="558"/>
      <c r="BB165" s="558"/>
      <c r="BD165" s="22"/>
      <c r="BE165" s="22"/>
      <c r="BF165" s="22"/>
      <c r="BG165" s="22"/>
      <c r="BH165" s="22"/>
      <c r="BI165" s="22"/>
      <c r="BJ165" s="22"/>
      <c r="BK165" s="22"/>
      <c r="BL165" s="22"/>
      <c r="BM165" s="22"/>
      <c r="BN165" s="22"/>
      <c r="BO165" s="22"/>
      <c r="BP165" s="10"/>
      <c r="BQ165" s="10"/>
      <c r="BR165" s="10"/>
      <c r="BS165" s="10"/>
      <c r="BT165" s="10"/>
      <c r="BU165" s="10"/>
      <c r="BV165" s="10"/>
      <c r="BW165" s="10"/>
      <c r="BX165" s="10"/>
      <c r="BY165" s="10"/>
      <c r="BZ165" s="10"/>
      <c r="CA165" s="10"/>
      <c r="CB165" s="10"/>
      <c r="CC165" s="10"/>
      <c r="CD165" s="10"/>
      <c r="CE165" s="10"/>
      <c r="CF165" s="10"/>
      <c r="CG165" s="10"/>
      <c r="CQ165" s="10"/>
      <c r="CR165" s="10"/>
      <c r="CS165" s="10"/>
      <c r="CT165" s="10"/>
      <c r="CU165" s="10"/>
      <c r="CV165" s="10"/>
      <c r="CW165" s="10"/>
      <c r="CX165" s="10"/>
      <c r="CY165" s="10"/>
      <c r="CZ165" s="10"/>
    </row>
    <row r="166" spans="1:104" ht="10.5" customHeight="1" x14ac:dyDescent="0.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558"/>
      <c r="AH166" s="22"/>
      <c r="AI166" s="22"/>
      <c r="AJ166" s="22"/>
      <c r="AK166" s="22"/>
      <c r="AL166" s="22"/>
      <c r="AM166" s="22"/>
      <c r="AN166" s="22"/>
      <c r="AO166" s="22"/>
      <c r="AP166" s="22"/>
      <c r="AQ166" s="558"/>
      <c r="AR166" s="558"/>
      <c r="AS166" s="558"/>
      <c r="AT166" s="558"/>
      <c r="AU166" s="558"/>
      <c r="AV166" s="558"/>
      <c r="AW166" s="558"/>
      <c r="AX166" s="558"/>
      <c r="AY166" s="558"/>
      <c r="AZ166" s="558"/>
      <c r="BA166" s="558"/>
      <c r="BB166" s="558"/>
      <c r="BD166" s="22"/>
      <c r="BE166" s="22"/>
      <c r="BF166" s="22"/>
      <c r="BG166" s="22"/>
      <c r="BH166" s="22"/>
      <c r="BI166" s="22"/>
      <c r="BJ166" s="22"/>
      <c r="BK166" s="22"/>
      <c r="BL166" s="22"/>
      <c r="BM166" s="22"/>
      <c r="BN166" s="22"/>
      <c r="BO166" s="22"/>
      <c r="BP166" s="10"/>
      <c r="BQ166" s="10"/>
      <c r="BR166" s="10"/>
      <c r="BS166" s="10"/>
      <c r="BT166" s="10"/>
      <c r="BU166" s="10"/>
      <c r="BV166" s="10"/>
      <c r="BW166" s="10"/>
      <c r="BX166" s="10"/>
      <c r="BY166" s="10"/>
      <c r="BZ166" s="10"/>
      <c r="CA166" s="10"/>
      <c r="CB166" s="10"/>
      <c r="CC166" s="10"/>
      <c r="CD166" s="10"/>
      <c r="CE166" s="10"/>
      <c r="CF166" s="10"/>
      <c r="CG166" s="10"/>
      <c r="CQ166" s="10"/>
      <c r="CR166" s="10"/>
      <c r="CS166" s="10"/>
      <c r="CT166" s="10"/>
      <c r="CU166" s="10"/>
      <c r="CV166" s="10"/>
      <c r="CW166" s="10"/>
      <c r="CX166" s="10"/>
      <c r="CY166" s="10"/>
      <c r="CZ166" s="10"/>
    </row>
    <row r="167" spans="1:104" ht="10.5" customHeight="1" x14ac:dyDescent="0.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558"/>
      <c r="AH167" s="22"/>
      <c r="AI167" s="22"/>
      <c r="AJ167" s="22"/>
      <c r="AK167" s="22"/>
      <c r="AL167" s="22"/>
      <c r="AM167" s="22"/>
      <c r="AN167" s="22"/>
      <c r="AO167" s="22"/>
      <c r="AP167" s="22"/>
      <c r="AQ167" s="558"/>
      <c r="AR167" s="558"/>
      <c r="AS167" s="558"/>
      <c r="AT167" s="558"/>
      <c r="AU167" s="558"/>
      <c r="AV167" s="558"/>
      <c r="AW167" s="558"/>
      <c r="AX167" s="558"/>
      <c r="AY167" s="558"/>
      <c r="AZ167" s="558"/>
      <c r="BA167" s="558"/>
      <c r="BB167" s="558"/>
      <c r="BD167" s="22"/>
      <c r="BE167" s="22"/>
      <c r="BF167" s="22"/>
      <c r="BG167" s="22"/>
      <c r="BH167" s="22"/>
      <c r="BI167" s="22"/>
      <c r="BJ167" s="22"/>
      <c r="BK167" s="22"/>
      <c r="BL167" s="22"/>
      <c r="BM167" s="22"/>
      <c r="BN167" s="22"/>
      <c r="BO167" s="22"/>
      <c r="BP167" s="10"/>
      <c r="BQ167" s="10"/>
      <c r="BR167" s="10"/>
      <c r="BS167" s="10"/>
      <c r="BT167" s="10"/>
      <c r="BU167" s="10"/>
      <c r="BV167" s="10"/>
      <c r="BW167" s="10"/>
      <c r="BX167" s="10"/>
      <c r="BY167" s="10"/>
      <c r="BZ167" s="10"/>
      <c r="CA167" s="10"/>
      <c r="CB167" s="10"/>
      <c r="CC167" s="10"/>
      <c r="CD167" s="10"/>
      <c r="CE167" s="10"/>
      <c r="CF167" s="10"/>
      <c r="CG167" s="10"/>
      <c r="CQ167" s="10"/>
      <c r="CR167" s="10"/>
      <c r="CS167" s="10"/>
      <c r="CT167" s="10"/>
      <c r="CU167" s="10"/>
      <c r="CV167" s="10"/>
      <c r="CW167" s="10"/>
      <c r="CX167" s="10"/>
      <c r="CY167" s="10"/>
      <c r="CZ167" s="10"/>
    </row>
    <row r="168" spans="1:104" ht="10.5" customHeight="1" x14ac:dyDescent="0.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558"/>
      <c r="AH168" s="22"/>
      <c r="AI168" s="22"/>
      <c r="AJ168" s="22"/>
      <c r="AK168" s="22"/>
      <c r="AL168" s="22"/>
      <c r="AM168" s="22"/>
      <c r="AN168" s="22"/>
      <c r="AO168" s="22"/>
      <c r="AP168" s="22"/>
      <c r="AQ168" s="558"/>
      <c r="AR168" s="558"/>
      <c r="AS168" s="558"/>
      <c r="AT168" s="558"/>
      <c r="AU168" s="558"/>
      <c r="AV168" s="558"/>
      <c r="AW168" s="558"/>
      <c r="AX168" s="558"/>
      <c r="AY168" s="558"/>
      <c r="AZ168" s="558"/>
      <c r="BA168" s="558"/>
      <c r="BB168" s="558"/>
      <c r="BD168" s="22"/>
      <c r="BE168" s="22"/>
      <c r="BF168" s="22"/>
      <c r="BG168" s="22"/>
      <c r="BH168" s="22"/>
      <c r="BI168" s="22"/>
      <c r="BJ168" s="22"/>
      <c r="BK168" s="22"/>
      <c r="BL168" s="22"/>
      <c r="BM168" s="22"/>
      <c r="BN168" s="22"/>
      <c r="BO168" s="22"/>
      <c r="BP168" s="10"/>
      <c r="BQ168" s="10"/>
      <c r="BR168" s="10"/>
      <c r="BS168" s="10"/>
      <c r="BT168" s="10"/>
      <c r="BU168" s="10"/>
      <c r="BV168" s="10"/>
      <c r="BW168" s="10"/>
      <c r="BX168" s="10"/>
      <c r="BY168" s="10"/>
      <c r="BZ168" s="10"/>
      <c r="CA168" s="10"/>
      <c r="CB168" s="10"/>
      <c r="CC168" s="10"/>
      <c r="CD168" s="10"/>
      <c r="CE168" s="10"/>
      <c r="CF168" s="10"/>
      <c r="CG168" s="10"/>
      <c r="CQ168" s="10"/>
      <c r="CR168" s="10"/>
      <c r="CS168" s="10"/>
      <c r="CT168" s="10"/>
      <c r="CU168" s="10"/>
      <c r="CV168" s="10"/>
      <c r="CW168" s="10"/>
      <c r="CX168" s="10"/>
      <c r="CY168" s="10"/>
      <c r="CZ168" s="10"/>
    </row>
    <row r="169" spans="1:104" ht="10.5" customHeight="1" x14ac:dyDescent="0.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558"/>
      <c r="AH169" s="22"/>
      <c r="AI169" s="22"/>
      <c r="AJ169" s="22"/>
      <c r="AK169" s="22"/>
      <c r="AL169" s="22"/>
      <c r="AM169" s="22"/>
      <c r="AN169" s="22"/>
      <c r="AO169" s="22"/>
      <c r="AP169" s="22"/>
      <c r="AQ169" s="558"/>
      <c r="AR169" s="558"/>
      <c r="AS169" s="558"/>
      <c r="AT169" s="558"/>
      <c r="AU169" s="558"/>
      <c r="AV169" s="558"/>
      <c r="AW169" s="558"/>
      <c r="AX169" s="558"/>
      <c r="AY169" s="558"/>
      <c r="AZ169" s="558"/>
      <c r="BA169" s="558"/>
      <c r="BB169" s="558"/>
      <c r="BD169" s="22"/>
      <c r="BE169" s="22"/>
      <c r="BF169" s="22"/>
      <c r="BG169" s="22"/>
      <c r="BH169" s="22"/>
      <c r="BI169" s="22"/>
      <c r="BJ169" s="22"/>
      <c r="BK169" s="22"/>
      <c r="BL169" s="22"/>
      <c r="BM169" s="22"/>
      <c r="BN169" s="22"/>
      <c r="BO169" s="22"/>
      <c r="BP169" s="10"/>
      <c r="BQ169" s="10"/>
      <c r="BR169" s="10"/>
      <c r="BS169" s="10"/>
      <c r="BT169" s="10"/>
      <c r="BU169" s="10"/>
      <c r="BV169" s="10"/>
      <c r="BW169" s="10"/>
      <c r="BX169" s="10"/>
      <c r="BY169" s="10"/>
      <c r="BZ169" s="10"/>
      <c r="CA169" s="10"/>
      <c r="CB169" s="10"/>
      <c r="CC169" s="10"/>
      <c r="CD169" s="10"/>
      <c r="CE169" s="10"/>
      <c r="CF169" s="10"/>
      <c r="CG169" s="10"/>
      <c r="CQ169" s="10"/>
      <c r="CR169" s="10"/>
      <c r="CS169" s="10"/>
      <c r="CT169" s="10"/>
      <c r="CU169" s="10"/>
      <c r="CV169" s="10"/>
      <c r="CW169" s="10"/>
      <c r="CX169" s="10"/>
      <c r="CY169" s="10"/>
      <c r="CZ169" s="10"/>
    </row>
    <row r="170" spans="1:104" ht="10.5" customHeight="1" x14ac:dyDescent="0.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558"/>
      <c r="AH170" s="22"/>
      <c r="AI170" s="22"/>
      <c r="AJ170" s="22"/>
      <c r="AK170" s="22"/>
      <c r="AL170" s="22"/>
      <c r="AM170" s="22"/>
      <c r="AN170" s="22"/>
      <c r="AO170" s="22"/>
      <c r="AP170" s="22"/>
      <c r="AQ170" s="558"/>
      <c r="AR170" s="558"/>
      <c r="AS170" s="558"/>
      <c r="AT170" s="558"/>
      <c r="AU170" s="558"/>
      <c r="AV170" s="558"/>
      <c r="AW170" s="558"/>
      <c r="AX170" s="558"/>
      <c r="AY170" s="558"/>
      <c r="AZ170" s="558"/>
      <c r="BA170" s="558"/>
      <c r="BB170" s="558"/>
      <c r="BD170" s="22"/>
      <c r="BE170" s="22"/>
      <c r="BF170" s="22"/>
      <c r="BG170" s="22"/>
      <c r="BH170" s="22"/>
      <c r="BI170" s="22"/>
      <c r="BJ170" s="22"/>
      <c r="BK170" s="22"/>
      <c r="BL170" s="22"/>
      <c r="BM170" s="22"/>
      <c r="BN170" s="22"/>
      <c r="BO170" s="22"/>
      <c r="BP170" s="10"/>
      <c r="BQ170" s="10"/>
      <c r="BR170" s="10"/>
      <c r="BS170" s="10"/>
      <c r="BT170" s="10"/>
      <c r="BU170" s="10"/>
      <c r="BV170" s="10"/>
      <c r="BW170" s="10"/>
      <c r="BX170" s="10"/>
      <c r="BY170" s="10"/>
      <c r="BZ170" s="10"/>
      <c r="CA170" s="10"/>
      <c r="CB170" s="10"/>
      <c r="CC170" s="10"/>
      <c r="CD170" s="10"/>
      <c r="CE170" s="10"/>
      <c r="CF170" s="10"/>
      <c r="CG170" s="10"/>
      <c r="CQ170" s="10"/>
      <c r="CR170" s="10"/>
      <c r="CS170" s="10"/>
      <c r="CT170" s="10"/>
      <c r="CU170" s="10"/>
      <c r="CV170" s="10"/>
      <c r="CW170" s="10"/>
      <c r="CX170" s="10"/>
      <c r="CY170" s="10"/>
      <c r="CZ170" s="10"/>
    </row>
    <row r="171" spans="1:104" ht="10.5" customHeight="1" x14ac:dyDescent="0.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558"/>
      <c r="AH171" s="22"/>
      <c r="AI171" s="22"/>
      <c r="AJ171" s="22"/>
      <c r="AK171" s="22"/>
      <c r="AL171" s="22"/>
      <c r="AM171" s="22"/>
      <c r="AN171" s="22"/>
      <c r="AO171" s="22"/>
      <c r="AP171" s="22"/>
      <c r="AQ171" s="558"/>
      <c r="AR171" s="558"/>
      <c r="AS171" s="558"/>
      <c r="AT171" s="558"/>
      <c r="AU171" s="558"/>
      <c r="AV171" s="558"/>
      <c r="AW171" s="558"/>
      <c r="AX171" s="558"/>
      <c r="AY171" s="558"/>
      <c r="AZ171" s="558"/>
      <c r="BA171" s="558"/>
      <c r="BB171" s="558"/>
      <c r="BD171" s="22"/>
      <c r="BE171" s="22"/>
      <c r="BF171" s="22"/>
      <c r="BG171" s="22"/>
      <c r="BH171" s="22"/>
      <c r="BI171" s="22"/>
      <c r="BJ171" s="22"/>
      <c r="BK171" s="22"/>
      <c r="BL171" s="22"/>
      <c r="BM171" s="22"/>
      <c r="BN171" s="22"/>
      <c r="BO171" s="22"/>
      <c r="BP171" s="10"/>
      <c r="BQ171" s="10"/>
      <c r="BR171" s="10"/>
      <c r="BS171" s="10"/>
      <c r="BT171" s="10"/>
      <c r="BU171" s="10"/>
      <c r="BV171" s="10"/>
      <c r="BW171" s="10"/>
      <c r="BX171" s="10"/>
      <c r="BY171" s="10"/>
      <c r="BZ171" s="10"/>
      <c r="CA171" s="10"/>
      <c r="CB171" s="10"/>
      <c r="CC171" s="10"/>
      <c r="CD171" s="10"/>
      <c r="CE171" s="10"/>
      <c r="CF171" s="10"/>
      <c r="CG171" s="10"/>
      <c r="CQ171" s="10"/>
      <c r="CR171" s="10"/>
      <c r="CS171" s="10"/>
      <c r="CT171" s="10"/>
      <c r="CU171" s="10"/>
      <c r="CV171" s="10"/>
      <c r="CW171" s="10"/>
      <c r="CX171" s="10"/>
      <c r="CY171" s="10"/>
      <c r="CZ171" s="10"/>
    </row>
    <row r="172" spans="1:104" s="65" customFormat="1" ht="5.25" customHeight="1" x14ac:dyDescent="0.2">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563"/>
      <c r="AH172" s="64"/>
      <c r="AI172" s="64"/>
      <c r="AJ172" s="64"/>
      <c r="AK172" s="64"/>
      <c r="AL172" s="64"/>
      <c r="AM172" s="64"/>
      <c r="AN172" s="64"/>
      <c r="AO172" s="64"/>
      <c r="AP172" s="64"/>
      <c r="AQ172" s="563"/>
      <c r="AR172" s="563"/>
      <c r="AS172" s="563"/>
      <c r="AT172" s="563"/>
      <c r="AU172" s="563"/>
      <c r="AV172" s="563"/>
      <c r="AW172" s="563"/>
      <c r="AX172" s="563"/>
      <c r="AY172" s="563"/>
      <c r="AZ172" s="563"/>
      <c r="BA172" s="563"/>
      <c r="BB172" s="563"/>
      <c r="BC172" s="329"/>
      <c r="BD172" s="64"/>
      <c r="BE172" s="64"/>
      <c r="BF172" s="64"/>
      <c r="BG172" s="64"/>
      <c r="BH172" s="64"/>
      <c r="BI172" s="64"/>
      <c r="BJ172" s="64"/>
      <c r="BK172" s="64"/>
      <c r="BL172" s="64"/>
      <c r="BM172" s="64"/>
      <c r="BN172" s="64"/>
      <c r="BO172" s="64"/>
    </row>
    <row r="173" spans="1:104" ht="15" x14ac:dyDescent="0.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558"/>
      <c r="AH173" s="22"/>
      <c r="AI173" s="22"/>
      <c r="AJ173" s="22"/>
      <c r="AK173" s="22"/>
      <c r="AL173" s="22"/>
      <c r="AM173" s="22"/>
      <c r="AN173" s="22"/>
      <c r="AO173" s="22"/>
      <c r="AP173" s="22"/>
      <c r="AQ173" s="558"/>
      <c r="AR173" s="558"/>
      <c r="AS173" s="558"/>
      <c r="AT173" s="558"/>
      <c r="AU173" s="558"/>
      <c r="AV173" s="558"/>
      <c r="AW173" s="558"/>
      <c r="AX173" s="558"/>
      <c r="AY173" s="558"/>
      <c r="AZ173" s="558"/>
      <c r="BA173" s="558"/>
      <c r="BB173" s="558"/>
      <c r="BD173" s="22"/>
      <c r="BE173" s="22"/>
      <c r="BF173" s="22"/>
      <c r="BG173" s="22"/>
      <c r="BH173" s="22"/>
      <c r="BI173" s="22"/>
      <c r="BJ173" s="22"/>
      <c r="BK173" s="22"/>
      <c r="BL173" s="22"/>
      <c r="BM173" s="22"/>
      <c r="BN173" s="22"/>
      <c r="BO173" s="22"/>
      <c r="BP173" s="10"/>
      <c r="BQ173" s="10"/>
      <c r="BR173" s="10"/>
      <c r="BS173" s="10"/>
      <c r="BT173" s="10"/>
      <c r="BU173" s="10"/>
      <c r="BV173" s="10"/>
      <c r="BW173" s="10"/>
      <c r="BX173" s="10"/>
      <c r="BY173" s="10"/>
      <c r="BZ173" s="10"/>
      <c r="CA173" s="10"/>
      <c r="CB173" s="10"/>
      <c r="CC173" s="10"/>
      <c r="CD173" s="10"/>
      <c r="CE173" s="10"/>
      <c r="CF173" s="10"/>
      <c r="CG173" s="10"/>
      <c r="CQ173" s="10"/>
      <c r="CR173" s="10"/>
      <c r="CS173" s="10"/>
      <c r="CT173" s="10"/>
      <c r="CU173" s="10"/>
      <c r="CV173" s="10"/>
      <c r="CW173" s="10"/>
      <c r="CX173" s="10"/>
      <c r="CY173" s="10"/>
      <c r="CZ173" s="10"/>
    </row>
    <row r="174" spans="1:104" ht="15" x14ac:dyDescent="0.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943" t="s">
        <v>223</v>
      </c>
      <c r="Z174" s="943"/>
      <c r="AA174" s="943"/>
      <c r="AB174" s="943"/>
      <c r="AC174" s="943"/>
      <c r="AD174" s="943"/>
      <c r="AE174" s="943"/>
      <c r="AF174" s="943"/>
      <c r="AG174" s="943"/>
      <c r="AH174" s="943"/>
      <c r="AI174" s="943"/>
      <c r="AJ174" s="943"/>
      <c r="AK174" s="943"/>
      <c r="AL174" s="943"/>
      <c r="AM174" s="943"/>
      <c r="AN174" s="943"/>
      <c r="AO174" s="943"/>
      <c r="AP174" s="943"/>
      <c r="AQ174" s="943"/>
      <c r="AR174" s="943"/>
      <c r="AS174" s="943"/>
      <c r="AT174" s="943"/>
      <c r="AU174" s="943"/>
      <c r="AV174" s="943"/>
      <c r="AW174" s="943"/>
      <c r="AX174" s="943"/>
      <c r="AY174" s="943"/>
      <c r="AZ174" s="943"/>
      <c r="BA174" s="943"/>
      <c r="BB174" s="943"/>
      <c r="BC174" s="943"/>
      <c r="BD174" s="943"/>
      <c r="BE174" s="943"/>
      <c r="BF174" s="943"/>
      <c r="BG174" s="943"/>
      <c r="BH174" s="943"/>
      <c r="BI174" s="943"/>
      <c r="BJ174" s="943"/>
      <c r="BK174" s="943"/>
      <c r="BL174" s="943"/>
      <c r="BM174" s="943"/>
      <c r="BN174" s="943"/>
      <c r="BO174" s="943"/>
      <c r="BP174" s="943"/>
      <c r="BQ174" s="943"/>
      <c r="BR174" s="943"/>
      <c r="BS174" s="10"/>
      <c r="BT174" s="10"/>
      <c r="BU174" s="10"/>
      <c r="BV174" s="10"/>
      <c r="BW174" s="10"/>
      <c r="BX174" s="10"/>
      <c r="BY174" s="10"/>
      <c r="BZ174" s="10"/>
      <c r="CA174" s="10"/>
      <c r="CB174" s="10"/>
      <c r="CC174" s="10"/>
      <c r="CD174" s="10"/>
      <c r="CE174" s="10"/>
      <c r="CF174" s="10"/>
      <c r="CG174" s="10"/>
      <c r="CQ174" s="10"/>
      <c r="CR174" s="10"/>
      <c r="CS174" s="10"/>
      <c r="CT174" s="10"/>
      <c r="CU174" s="10"/>
      <c r="CV174" s="10"/>
      <c r="CW174" s="10"/>
      <c r="CX174" s="10"/>
      <c r="CY174" s="10"/>
      <c r="CZ174" s="10"/>
    </row>
    <row r="175" spans="1:104" ht="15" x14ac:dyDescent="0.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558"/>
      <c r="AH175" s="22"/>
      <c r="AI175" s="22"/>
      <c r="AJ175" s="22"/>
      <c r="AK175" s="22"/>
      <c r="AL175" s="22"/>
      <c r="AM175" s="22"/>
      <c r="AN175" s="22"/>
      <c r="AO175" s="22"/>
      <c r="AP175" s="22"/>
      <c r="AQ175" s="558"/>
      <c r="AR175" s="558"/>
      <c r="AS175" s="578"/>
      <c r="AT175" s="578"/>
      <c r="AU175" s="578"/>
      <c r="AV175" s="578"/>
      <c r="AW175" s="487"/>
      <c r="AX175" s="487"/>
      <c r="AY175" s="487"/>
      <c r="AZ175" s="487"/>
      <c r="BA175" s="487"/>
      <c r="BB175" s="487"/>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Q175" s="10"/>
      <c r="CR175" s="10"/>
      <c r="CS175" s="10"/>
      <c r="CT175" s="10"/>
      <c r="CU175" s="10"/>
      <c r="CV175" s="10"/>
      <c r="CW175" s="10"/>
      <c r="CX175" s="10"/>
      <c r="CY175" s="10"/>
      <c r="CZ175" s="10"/>
    </row>
    <row r="176" spans="1:104" ht="5.25" customHeight="1" x14ac:dyDescent="0.2">
      <c r="A176" s="6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563"/>
      <c r="AH176" s="64"/>
      <c r="AI176" s="64"/>
      <c r="AJ176" s="64"/>
      <c r="AK176" s="64"/>
      <c r="AL176" s="64"/>
      <c r="AM176" s="64"/>
      <c r="AN176" s="64"/>
      <c r="AO176" s="64"/>
      <c r="AP176" s="64"/>
      <c r="AQ176" s="563"/>
      <c r="AR176" s="563"/>
      <c r="AS176" s="582"/>
      <c r="AT176" s="582"/>
      <c r="AU176" s="582"/>
      <c r="AV176" s="582"/>
      <c r="AW176" s="583"/>
      <c r="AX176" s="583"/>
      <c r="AY176" s="583"/>
      <c r="AZ176" s="583"/>
      <c r="BA176" s="583"/>
      <c r="BB176" s="583"/>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Q176" s="10"/>
      <c r="CR176" s="10"/>
      <c r="CS176" s="10"/>
      <c r="CT176" s="10"/>
      <c r="CU176" s="10"/>
      <c r="CV176" s="10"/>
      <c r="CW176" s="10"/>
      <c r="CX176" s="10"/>
      <c r="CY176" s="10"/>
      <c r="CZ176" s="10"/>
    </row>
    <row r="177" spans="1:104" ht="12.75" customHeight="1" x14ac:dyDescent="0.2">
      <c r="A177" s="6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475"/>
      <c r="AE177" s="475"/>
      <c r="AF177" s="475"/>
      <c r="AG177" s="572"/>
      <c r="AH177" s="475"/>
      <c r="AI177" s="475"/>
      <c r="AJ177" s="475"/>
      <c r="AK177" s="475"/>
      <c r="AL177" s="475"/>
      <c r="AM177" s="475"/>
      <c r="AN177" s="475"/>
      <c r="AO177" s="475"/>
      <c r="AP177" s="475"/>
      <c r="AQ177" s="572"/>
      <c r="AR177" s="521"/>
      <c r="AS177" s="487"/>
      <c r="AT177" s="487"/>
      <c r="AU177" s="487"/>
      <c r="AV177" s="487"/>
      <c r="AW177" s="487"/>
      <c r="AX177" s="487"/>
      <c r="AY177" s="487"/>
      <c r="AZ177" s="487"/>
      <c r="BA177" s="487"/>
      <c r="BB177" s="487"/>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M177" s="65"/>
    </row>
    <row r="178" spans="1:104" s="42" customFormat="1" ht="25.5" hidden="1" x14ac:dyDescent="0.2">
      <c r="A178" s="401"/>
      <c r="C178" s="1259" t="s">
        <v>367</v>
      </c>
      <c r="D178" s="1260"/>
      <c r="E178" s="1260"/>
      <c r="F178" s="1260"/>
      <c r="G178" s="1260"/>
      <c r="H178" s="1260"/>
      <c r="I178" s="1260"/>
      <c r="J178" s="1260"/>
      <c r="K178" s="1260"/>
      <c r="L178" s="1260"/>
      <c r="M178" s="1260"/>
      <c r="N178" s="1260"/>
      <c r="O178" s="1260"/>
      <c r="P178" s="1260"/>
      <c r="Q178" s="1260"/>
      <c r="R178" s="1260"/>
      <c r="S178" s="1260"/>
      <c r="T178" s="1260"/>
      <c r="U178" s="1260"/>
      <c r="V178" s="1260"/>
      <c r="W178" s="1260"/>
      <c r="X178" s="1260"/>
      <c r="Y178" s="1260"/>
      <c r="Z178" s="1260"/>
      <c r="AA178" s="1260"/>
      <c r="AB178" s="1261"/>
      <c r="AC178" s="590"/>
      <c r="AD178" s="1262" t="s">
        <v>477</v>
      </c>
      <c r="AE178" s="1263"/>
      <c r="AF178" s="1263"/>
      <c r="AG178" s="1263"/>
      <c r="AH178" s="1263"/>
      <c r="AI178" s="1263"/>
      <c r="AJ178" s="1263"/>
      <c r="AK178" s="1263"/>
      <c r="AL178" s="1263"/>
      <c r="AM178" s="1263"/>
      <c r="AN178" s="1263"/>
      <c r="AO178" s="1263"/>
      <c r="AP178" s="1263"/>
      <c r="AQ178" s="1264"/>
      <c r="AS178" s="1135" t="s">
        <v>382</v>
      </c>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c r="CB178" s="1136"/>
      <c r="CC178" s="1136"/>
      <c r="CD178" s="1136"/>
      <c r="CE178" s="1136"/>
      <c r="CF178" s="1136"/>
      <c r="CG178" s="1137"/>
      <c r="CM178" s="401"/>
      <c r="CQ178" s="43"/>
      <c r="CR178" s="43"/>
      <c r="CS178" s="43"/>
      <c r="CT178" s="43"/>
      <c r="CU178" s="43"/>
      <c r="CV178" s="43"/>
      <c r="CW178" s="43"/>
      <c r="CX178" s="43"/>
      <c r="CY178" s="43"/>
      <c r="CZ178" s="43"/>
    </row>
    <row r="179" spans="1:104" s="42" customFormat="1" ht="4.5" hidden="1" customHeight="1" x14ac:dyDescent="0.2">
      <c r="A179" s="401"/>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D179" s="67"/>
      <c r="AE179" s="68"/>
      <c r="AF179" s="68"/>
      <c r="AG179" s="68"/>
      <c r="AH179" s="68"/>
      <c r="AI179" s="68"/>
      <c r="AJ179" s="68"/>
      <c r="AK179" s="68"/>
      <c r="AL179" s="68"/>
      <c r="AM179" s="68"/>
      <c r="AN179" s="68"/>
      <c r="AO179" s="68"/>
      <c r="AP179" s="68"/>
      <c r="AQ179" s="68"/>
      <c r="AR179" s="209"/>
      <c r="AS179" s="69"/>
      <c r="AT179" s="69"/>
      <c r="AU179" s="69"/>
      <c r="AV179" s="69"/>
      <c r="AW179" s="69"/>
      <c r="AX179" s="69"/>
      <c r="AY179" s="69"/>
      <c r="AZ179" s="69"/>
      <c r="BA179" s="69"/>
      <c r="BB179" s="69"/>
      <c r="BC179" s="591"/>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M179" s="401"/>
    </row>
    <row r="180" spans="1:104" s="72" customFormat="1" ht="15.75" hidden="1" x14ac:dyDescent="0.25">
      <c r="A180" s="70"/>
      <c r="D180" s="72" t="s">
        <v>151</v>
      </c>
      <c r="X180" s="72" t="s">
        <v>152</v>
      </c>
      <c r="AS180" s="72" t="s">
        <v>171</v>
      </c>
      <c r="BC180" s="591"/>
      <c r="BP180" s="72" t="s">
        <v>173</v>
      </c>
      <c r="CM180" s="70"/>
      <c r="CQ180" s="71"/>
      <c r="CR180" s="71"/>
      <c r="CS180" s="71"/>
      <c r="CT180" s="71"/>
      <c r="CU180" s="71"/>
      <c r="CV180" s="71"/>
      <c r="CW180" s="71"/>
      <c r="CX180" s="71"/>
      <c r="CY180" s="71"/>
      <c r="CZ180" s="71"/>
    </row>
    <row r="181" spans="1:104" s="75" customFormat="1" ht="6.75" hidden="1" customHeight="1" x14ac:dyDescent="0.2">
      <c r="A181" s="73"/>
      <c r="J181" s="476"/>
      <c r="K181" s="476"/>
      <c r="L181" s="476"/>
      <c r="M181" s="476"/>
      <c r="N181" s="476"/>
      <c r="O181" s="476"/>
      <c r="P181" s="476"/>
      <c r="Q181" s="476"/>
      <c r="R181" s="476"/>
      <c r="S181" s="476"/>
      <c r="T181" s="476"/>
      <c r="U181" s="476"/>
      <c r="V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S181" s="479"/>
      <c r="AT181" s="479"/>
      <c r="AU181" s="479"/>
      <c r="AV181" s="479"/>
      <c r="AW181" s="76"/>
      <c r="AX181" s="76"/>
      <c r="AY181" s="76"/>
      <c r="AZ181" s="76"/>
      <c r="BA181" s="76"/>
      <c r="BB181" s="76"/>
      <c r="BC181" s="591"/>
      <c r="BD181" s="76"/>
      <c r="BE181" s="76"/>
      <c r="BF181" s="476"/>
      <c r="BG181" s="476"/>
      <c r="BH181" s="476"/>
      <c r="BI181" s="476"/>
      <c r="BJ181" s="476"/>
      <c r="BK181" s="476"/>
      <c r="BL181" s="476"/>
      <c r="BM181" s="476"/>
      <c r="BN181" s="476"/>
      <c r="BO181" s="476"/>
      <c r="BP181" s="476"/>
      <c r="BQ181" s="476"/>
      <c r="BR181" s="476"/>
      <c r="BS181" s="476"/>
      <c r="BT181" s="476"/>
      <c r="BU181" s="476"/>
      <c r="BV181" s="476"/>
      <c r="BW181" s="476"/>
      <c r="BX181" s="476"/>
      <c r="BY181" s="476"/>
      <c r="BZ181" s="476"/>
      <c r="CA181" s="476"/>
      <c r="CB181" s="476"/>
      <c r="CC181" s="476"/>
      <c r="CD181" s="476"/>
      <c r="CE181" s="476"/>
      <c r="CF181" s="476"/>
      <c r="CG181" s="476"/>
      <c r="CM181" s="73"/>
      <c r="CQ181" s="74"/>
      <c r="CR181" s="74"/>
      <c r="CS181" s="74"/>
      <c r="CT181" s="74"/>
      <c r="CU181" s="74"/>
      <c r="CV181" s="74"/>
      <c r="CW181" s="74"/>
      <c r="CX181" s="74"/>
      <c r="CY181" s="74"/>
      <c r="CZ181" s="74"/>
    </row>
    <row r="182" spans="1:104" s="75" customFormat="1" ht="20.25" hidden="1" x14ac:dyDescent="0.3">
      <c r="A182" s="73"/>
      <c r="C182" s="1244" t="s">
        <v>92</v>
      </c>
      <c r="D182" s="1244"/>
      <c r="E182" s="1244"/>
      <c r="F182" s="1244"/>
      <c r="G182" s="1244"/>
      <c r="H182" s="1244"/>
      <c r="I182" s="1244"/>
      <c r="J182" s="1243">
        <f>+S8</f>
        <v>0</v>
      </c>
      <c r="K182" s="1243"/>
      <c r="L182" s="1243"/>
      <c r="M182" s="1243"/>
      <c r="N182" s="1243"/>
      <c r="O182" s="1243"/>
      <c r="P182" s="1243"/>
      <c r="Q182" s="1243"/>
      <c r="R182" s="1243"/>
      <c r="S182" s="1243"/>
      <c r="T182" s="1243"/>
      <c r="U182" s="1243"/>
      <c r="V182" s="1243"/>
      <c r="W182" s="477"/>
      <c r="X182" s="1318" t="s">
        <v>169</v>
      </c>
      <c r="Y182" s="1319"/>
      <c r="Z182" s="1319"/>
      <c r="AA182" s="1319"/>
      <c r="AB182" s="1319"/>
      <c r="AC182" s="1319"/>
      <c r="AD182" s="1319"/>
      <c r="AE182" s="1319"/>
      <c r="AF182" s="1320"/>
      <c r="AG182" s="1110" t="str">
        <f>+S24</f>
        <v>0000/000</v>
      </c>
      <c r="AH182" s="1111"/>
      <c r="AI182" s="1111"/>
      <c r="AJ182" s="1111"/>
      <c r="AK182" s="1111"/>
      <c r="AL182" s="1111"/>
      <c r="AM182" s="1315" t="s">
        <v>100</v>
      </c>
      <c r="AN182" s="1316"/>
      <c r="AO182" s="1316"/>
      <c r="AP182" s="1316"/>
      <c r="AQ182" s="1317"/>
      <c r="AR182" s="477"/>
      <c r="AS182" s="1234" t="s">
        <v>176</v>
      </c>
      <c r="AT182" s="1235"/>
      <c r="AU182" s="1235"/>
      <c r="AV182" s="1235"/>
      <c r="AW182" s="1235"/>
      <c r="AX182" s="1235"/>
      <c r="AY182" s="1235"/>
      <c r="AZ182" s="1235"/>
      <c r="BA182" s="1235"/>
      <c r="BB182" s="1235"/>
      <c r="BC182" s="1235"/>
      <c r="BD182" s="1235"/>
      <c r="BE182" s="1236"/>
      <c r="BF182" s="1350">
        <f>+S54</f>
        <v>0</v>
      </c>
      <c r="BG182" s="1351"/>
      <c r="BH182" s="1351"/>
      <c r="BI182" s="1351"/>
      <c r="BJ182" s="1351"/>
      <c r="BK182" s="1351"/>
      <c r="BL182" s="1351"/>
      <c r="BM182" s="1351"/>
      <c r="BN182" s="1351"/>
      <c r="BO182" s="1351"/>
      <c r="BP182" s="1351"/>
      <c r="BQ182" s="1351"/>
      <c r="BR182" s="1351"/>
      <c r="BS182" s="1351"/>
      <c r="BT182" s="1351"/>
      <c r="BU182" s="1351"/>
      <c r="BV182" s="1351"/>
      <c r="BW182" s="1351"/>
      <c r="BX182" s="1351"/>
      <c r="BY182" s="1351"/>
      <c r="BZ182" s="1351"/>
      <c r="CA182" s="1351"/>
      <c r="CB182" s="1351"/>
      <c r="CC182" s="1351"/>
      <c r="CD182" s="1351"/>
      <c r="CE182" s="1351"/>
      <c r="CF182" s="1351"/>
      <c r="CG182" s="1352"/>
      <c r="CH182" s="478"/>
      <c r="CM182" s="73"/>
      <c r="CQ182" s="74"/>
      <c r="CR182" s="74"/>
      <c r="CS182" s="74"/>
      <c r="CT182" s="74"/>
      <c r="CU182" s="74"/>
      <c r="CV182" s="74"/>
      <c r="CW182" s="74"/>
      <c r="CX182" s="74"/>
      <c r="CY182" s="74"/>
      <c r="CZ182" s="74"/>
    </row>
    <row r="183" spans="1:104" s="75" customFormat="1" ht="6.75" hidden="1" customHeight="1" x14ac:dyDescent="0.2">
      <c r="A183" s="73"/>
      <c r="B183" s="76"/>
      <c r="C183" s="76"/>
      <c r="D183" s="76"/>
      <c r="E183" s="76"/>
      <c r="F183" s="76"/>
      <c r="G183" s="76"/>
      <c r="H183" s="76"/>
      <c r="I183" s="76"/>
      <c r="J183" s="1112"/>
      <c r="K183" s="1112"/>
      <c r="L183" s="1112"/>
      <c r="M183" s="1112"/>
      <c r="N183" s="1112"/>
      <c r="O183" s="1112"/>
      <c r="P183" s="1112"/>
      <c r="Q183" s="1112"/>
      <c r="R183" s="1112"/>
      <c r="S183" s="1112"/>
      <c r="T183" s="1112"/>
      <c r="U183" s="1112"/>
      <c r="V183" s="1112"/>
      <c r="W183" s="76"/>
      <c r="X183" s="76"/>
      <c r="Y183" s="76"/>
      <c r="Z183" s="76"/>
      <c r="AA183" s="76"/>
      <c r="AB183" s="76"/>
      <c r="AC183" s="76"/>
      <c r="AD183" s="76"/>
      <c r="AE183" s="76"/>
      <c r="AF183" s="76"/>
      <c r="AG183" s="479"/>
      <c r="AH183" s="479"/>
      <c r="AI183" s="479"/>
      <c r="AJ183" s="479"/>
      <c r="AK183" s="479"/>
      <c r="AL183" s="479"/>
      <c r="AM183" s="479"/>
      <c r="AN183" s="479"/>
      <c r="AO183" s="479"/>
      <c r="AP183" s="479"/>
      <c r="AQ183" s="479"/>
      <c r="AR183" s="76"/>
      <c r="AS183" s="1112"/>
      <c r="AT183" s="1112"/>
      <c r="AU183" s="1112"/>
      <c r="AV183" s="1112"/>
      <c r="AW183" s="1112"/>
      <c r="AX183" s="1112"/>
      <c r="AY183" s="1112"/>
      <c r="AZ183" s="1112"/>
      <c r="BA183" s="1112"/>
      <c r="BB183" s="1112"/>
      <c r="BC183" s="1112"/>
      <c r="BD183" s="1112"/>
      <c r="BE183" s="1112"/>
      <c r="BF183" s="76"/>
      <c r="BG183" s="479"/>
      <c r="BH183" s="479"/>
      <c r="BI183" s="479"/>
      <c r="BJ183" s="479"/>
      <c r="BK183" s="76"/>
      <c r="BL183" s="76"/>
      <c r="BM183" s="76"/>
      <c r="BN183" s="76"/>
      <c r="CH183" s="76"/>
      <c r="CM183" s="73"/>
      <c r="CQ183" s="74"/>
      <c r="CR183" s="74"/>
      <c r="CS183" s="74"/>
      <c r="CT183" s="74"/>
      <c r="CU183" s="74"/>
      <c r="CV183" s="74"/>
      <c r="CW183" s="74"/>
      <c r="CX183" s="74"/>
      <c r="CY183" s="74"/>
      <c r="CZ183" s="74"/>
    </row>
    <row r="184" spans="1:104" s="75" customFormat="1" ht="23.25" hidden="1" x14ac:dyDescent="0.3">
      <c r="A184" s="73"/>
      <c r="C184" s="1244" t="s">
        <v>167</v>
      </c>
      <c r="D184" s="1244"/>
      <c r="E184" s="1244"/>
      <c r="F184" s="1244"/>
      <c r="G184" s="1244"/>
      <c r="H184" s="1244"/>
      <c r="I184" s="1244"/>
      <c r="J184" s="1298">
        <f>+S10</f>
        <v>0</v>
      </c>
      <c r="K184" s="1298"/>
      <c r="L184" s="1298"/>
      <c r="M184" s="1298"/>
      <c r="N184" s="1245" t="s">
        <v>352</v>
      </c>
      <c r="O184" s="1246"/>
      <c r="P184" s="1271">
        <f>+S12</f>
        <v>0</v>
      </c>
      <c r="Q184" s="1271"/>
      <c r="R184" s="1271"/>
      <c r="S184" s="1271"/>
      <c r="T184" s="1271"/>
      <c r="U184" s="1271"/>
      <c r="V184" s="1271"/>
      <c r="W184" s="76"/>
      <c r="X184" s="1312" t="s">
        <v>380</v>
      </c>
      <c r="Y184" s="1313"/>
      <c r="Z184" s="1313"/>
      <c r="AA184" s="1313"/>
      <c r="AB184" s="1313"/>
      <c r="AC184" s="1313"/>
      <c r="AD184" s="1313"/>
      <c r="AE184" s="1313"/>
      <c r="AF184" s="1314"/>
      <c r="AG184" s="1911">
        <f>+S26</f>
        <v>0</v>
      </c>
      <c r="AH184" s="1912"/>
      <c r="AI184" s="1912"/>
      <c r="AJ184" s="1912"/>
      <c r="AK184" s="1912"/>
      <c r="AL184" s="1912"/>
      <c r="AM184" s="1884">
        <f>AB26</f>
        <v>0</v>
      </c>
      <c r="AN184" s="1316"/>
      <c r="AO184" s="1316"/>
      <c r="AP184" s="1316"/>
      <c r="AQ184" s="1317"/>
      <c r="AR184" s="76"/>
      <c r="AS184" s="1234" t="s">
        <v>172</v>
      </c>
      <c r="AT184" s="1235"/>
      <c r="AU184" s="1235"/>
      <c r="AV184" s="1235"/>
      <c r="AW184" s="1235"/>
      <c r="AX184" s="1235"/>
      <c r="AY184" s="1235"/>
      <c r="AZ184" s="1235"/>
      <c r="BA184" s="1235"/>
      <c r="BB184" s="1235"/>
      <c r="BC184" s="1235"/>
      <c r="BD184" s="1235"/>
      <c r="BE184" s="1236"/>
      <c r="BF184" s="1132">
        <f>+S52</f>
        <v>0</v>
      </c>
      <c r="BG184" s="1133"/>
      <c r="BH184" s="1133"/>
      <c r="BI184" s="1133"/>
      <c r="BJ184" s="1134"/>
      <c r="BK184" s="1230" t="e">
        <f>VLOOKUP(S54,CP275:CS281,4,FALSE)</f>
        <v>#N/A</v>
      </c>
      <c r="BL184" s="1231"/>
      <c r="BM184" s="1231"/>
      <c r="BN184" s="1232"/>
      <c r="BP184" s="1357" t="s">
        <v>236</v>
      </c>
      <c r="BQ184" s="1358"/>
      <c r="BR184" s="1358"/>
      <c r="BS184" s="1358"/>
      <c r="BT184" s="1358"/>
      <c r="BU184" s="1358"/>
      <c r="BV184" s="1358"/>
      <c r="BW184" s="1381">
        <f>IF(LEN(N111)=0,"",N111)</f>
        <v>220</v>
      </c>
      <c r="BX184" s="1381"/>
      <c r="BY184" s="1381"/>
      <c r="BZ184" s="1382"/>
      <c r="CA184" s="1368" t="s">
        <v>156</v>
      </c>
      <c r="CB184" s="1368"/>
      <c r="CC184" s="1368"/>
      <c r="CD184" s="1368"/>
      <c r="CE184" s="1365">
        <f>IF(LEN(W111)=0,"",W111)</f>
        <v>39814</v>
      </c>
      <c r="CF184" s="1366"/>
      <c r="CG184" s="1367"/>
      <c r="CM184" s="73"/>
      <c r="CQ184" s="74"/>
      <c r="CR184" s="74"/>
      <c r="CS184" s="74"/>
      <c r="CT184" s="74"/>
      <c r="CU184" s="74"/>
      <c r="CV184" s="74"/>
      <c r="CW184" s="74"/>
      <c r="CX184" s="74"/>
      <c r="CY184" s="74"/>
      <c r="CZ184" s="74"/>
    </row>
    <row r="185" spans="1:104" s="75" customFormat="1" ht="6.75" hidden="1" customHeight="1" x14ac:dyDescent="0.2">
      <c r="A185" s="73"/>
      <c r="C185" s="76"/>
      <c r="D185" s="76"/>
      <c r="E185" s="76"/>
      <c r="F185" s="76"/>
      <c r="G185" s="76"/>
      <c r="H185" s="76"/>
      <c r="I185" s="76"/>
      <c r="J185" s="1112"/>
      <c r="K185" s="1112"/>
      <c r="L185" s="1112"/>
      <c r="M185" s="1112"/>
      <c r="N185" s="1112"/>
      <c r="O185" s="1112"/>
      <c r="P185" s="1112"/>
      <c r="Q185" s="1112"/>
      <c r="R185" s="1112"/>
      <c r="S185" s="1112"/>
      <c r="T185" s="1112"/>
      <c r="U185" s="1112"/>
      <c r="V185" s="1112"/>
      <c r="W185" s="76"/>
      <c r="X185" s="76"/>
      <c r="Y185" s="76"/>
      <c r="Z185" s="76"/>
      <c r="AA185" s="76"/>
      <c r="AB185" s="76"/>
      <c r="AC185" s="76"/>
      <c r="AD185" s="76"/>
      <c r="AE185" s="76"/>
      <c r="AF185" s="76"/>
      <c r="AG185" s="1112"/>
      <c r="AH185" s="1112"/>
      <c r="AI185" s="1112"/>
      <c r="AJ185" s="1112"/>
      <c r="AK185" s="1112"/>
      <c r="AL185" s="1112"/>
      <c r="AM185" s="1112"/>
      <c r="AN185" s="1112"/>
      <c r="AO185" s="1112"/>
      <c r="AP185" s="1112"/>
      <c r="AQ185" s="1112"/>
      <c r="AR185" s="76"/>
      <c r="AS185" s="1112"/>
      <c r="AT185" s="1112"/>
      <c r="AU185" s="1112"/>
      <c r="AV185" s="1112"/>
      <c r="AW185" s="1112"/>
      <c r="AX185" s="1112"/>
      <c r="AY185" s="1112"/>
      <c r="AZ185" s="1112"/>
      <c r="BA185" s="1112"/>
      <c r="BB185" s="1112"/>
      <c r="BC185" s="1112"/>
      <c r="BD185" s="1112"/>
      <c r="BE185" s="1112"/>
      <c r="BF185" s="76"/>
      <c r="BG185" s="76"/>
      <c r="BH185" s="76"/>
      <c r="BI185" s="76"/>
      <c r="BJ185" s="76"/>
      <c r="BK185" s="76"/>
      <c r="BL185" s="76"/>
      <c r="BM185" s="76"/>
      <c r="BN185" s="76"/>
      <c r="BO185" s="76"/>
      <c r="BP185" s="467"/>
      <c r="BQ185" s="467"/>
      <c r="BR185" s="467"/>
      <c r="BS185" s="467"/>
      <c r="BT185" s="467"/>
      <c r="BU185" s="467"/>
      <c r="BV185" s="467"/>
      <c r="BW185" s="415"/>
      <c r="BX185" s="415"/>
      <c r="BY185" s="415"/>
      <c r="BZ185" s="415"/>
      <c r="CA185" s="467"/>
      <c r="CB185" s="467"/>
      <c r="CC185" s="467"/>
      <c r="CD185" s="467"/>
      <c r="CE185" s="415"/>
      <c r="CF185" s="415"/>
      <c r="CG185" s="415"/>
      <c r="CH185" s="76"/>
      <c r="CM185" s="73"/>
      <c r="CQ185" s="74"/>
      <c r="CR185" s="74"/>
      <c r="CS185" s="74"/>
      <c r="CT185" s="74"/>
      <c r="CU185" s="74"/>
      <c r="CV185" s="74"/>
      <c r="CW185" s="74"/>
      <c r="CX185" s="74"/>
      <c r="CY185" s="74"/>
      <c r="CZ185" s="74"/>
    </row>
    <row r="186" spans="1:104" s="75" customFormat="1" ht="21" hidden="1" customHeight="1" x14ac:dyDescent="0.3">
      <c r="A186" s="73"/>
      <c r="C186" s="1244" t="s">
        <v>168</v>
      </c>
      <c r="D186" s="1244"/>
      <c r="E186" s="1244"/>
      <c r="F186" s="1244"/>
      <c r="G186" s="1244"/>
      <c r="H186" s="1244"/>
      <c r="I186" s="1244"/>
      <c r="J186" s="1899">
        <f>+S16</f>
        <v>0</v>
      </c>
      <c r="K186" s="1899"/>
      <c r="L186" s="1899"/>
      <c r="M186" s="1899"/>
      <c r="N186" s="1420" t="s">
        <v>355</v>
      </c>
      <c r="O186" s="1420"/>
      <c r="P186" s="1271">
        <f>+S14</f>
        <v>0</v>
      </c>
      <c r="Q186" s="1271"/>
      <c r="R186" s="1271"/>
      <c r="S186" s="1271"/>
      <c r="T186" s="1271"/>
      <c r="U186" s="1271"/>
      <c r="V186" s="1271"/>
      <c r="X186" s="671" t="s">
        <v>381</v>
      </c>
      <c r="Y186" s="536"/>
      <c r="Z186" s="536"/>
      <c r="AA186" s="536"/>
      <c r="AB186" s="536"/>
      <c r="AC186" s="536"/>
      <c r="AD186" s="536"/>
      <c r="AE186" s="536"/>
      <c r="AF186" s="537"/>
      <c r="AG186" s="1425">
        <f>+S28</f>
        <v>0</v>
      </c>
      <c r="AH186" s="1426"/>
      <c r="AI186" s="1426"/>
      <c r="AJ186" s="1426"/>
      <c r="AK186" s="1426"/>
      <c r="AL186" s="1426"/>
      <c r="AM186" s="1426"/>
      <c r="AN186" s="1426"/>
      <c r="AO186" s="1426"/>
      <c r="AP186" s="1426"/>
      <c r="AQ186" s="1427"/>
      <c r="AS186" s="1234" t="s">
        <v>177</v>
      </c>
      <c r="AT186" s="1235"/>
      <c r="AU186" s="1235"/>
      <c r="AV186" s="1235"/>
      <c r="AW186" s="1235"/>
      <c r="AX186" s="1235"/>
      <c r="AY186" s="1235"/>
      <c r="AZ186" s="1235"/>
      <c r="BA186" s="1235"/>
      <c r="BB186" s="1235"/>
      <c r="BC186" s="1235"/>
      <c r="BD186" s="1235"/>
      <c r="BE186" s="1236"/>
      <c r="BF186" s="1888" t="e">
        <f>VLOOKUP(S54,CP275:CT281,5,FALSE)</f>
        <v>#N/A</v>
      </c>
      <c r="BG186" s="1889"/>
      <c r="BH186" s="1889"/>
      <c r="BI186" s="1889"/>
      <c r="BJ186" s="1889"/>
      <c r="BK186" s="1369" t="s">
        <v>99</v>
      </c>
      <c r="BL186" s="1369"/>
      <c r="BM186" s="1369"/>
      <c r="BN186" s="1370"/>
      <c r="BP186" s="1357" t="s">
        <v>2</v>
      </c>
      <c r="BQ186" s="1358"/>
      <c r="BR186" s="1358"/>
      <c r="BS186" s="1358"/>
      <c r="BT186" s="1358"/>
      <c r="BU186" s="1358"/>
      <c r="BV186" s="1358"/>
      <c r="BW186" s="1381">
        <f>IF(LEN(N113)=0,"",N113)</f>
        <v>230</v>
      </c>
      <c r="BX186" s="1381"/>
      <c r="BY186" s="1381"/>
      <c r="BZ186" s="1382"/>
      <c r="CA186" s="1368" t="s">
        <v>156</v>
      </c>
      <c r="CB186" s="1368"/>
      <c r="CC186" s="1368"/>
      <c r="CD186" s="1368"/>
      <c r="CE186" s="1365">
        <f>IF(LEN(W113)=0,"",W113)</f>
        <v>39845</v>
      </c>
      <c r="CF186" s="1366"/>
      <c r="CG186" s="1367"/>
      <c r="CM186" s="73"/>
      <c r="CQ186" s="74"/>
      <c r="CR186" s="74"/>
      <c r="CS186" s="74"/>
      <c r="CT186" s="74"/>
      <c r="CU186" s="74"/>
      <c r="CV186" s="74"/>
      <c r="CW186" s="74"/>
      <c r="CX186" s="74"/>
      <c r="CY186" s="74"/>
      <c r="CZ186" s="74"/>
    </row>
    <row r="187" spans="1:104" s="75" customFormat="1" ht="6.75" hidden="1" customHeight="1" x14ac:dyDescent="0.2">
      <c r="A187" s="73"/>
      <c r="C187" s="538"/>
      <c r="D187" s="76"/>
      <c r="E187" s="76"/>
      <c r="F187" s="76"/>
      <c r="G187" s="76"/>
      <c r="H187" s="76"/>
      <c r="I187" s="76"/>
      <c r="J187" s="1112"/>
      <c r="K187" s="1112"/>
      <c r="L187" s="1112"/>
      <c r="M187" s="1112"/>
      <c r="N187" s="1112"/>
      <c r="O187" s="1112"/>
      <c r="P187" s="1112"/>
      <c r="Q187" s="1112"/>
      <c r="R187" s="1112"/>
      <c r="S187" s="1112"/>
      <c r="T187" s="1112"/>
      <c r="U187" s="1112"/>
      <c r="V187" s="1112"/>
      <c r="X187" s="76"/>
      <c r="Y187" s="76"/>
      <c r="Z187" s="76"/>
      <c r="AA187" s="76"/>
      <c r="AB187" s="76"/>
      <c r="AC187" s="76"/>
      <c r="AD187" s="76"/>
      <c r="AE187" s="76"/>
      <c r="AF187" s="76"/>
      <c r="AG187" s="1233"/>
      <c r="AH187" s="1233"/>
      <c r="AI187" s="1233"/>
      <c r="AJ187" s="1233"/>
      <c r="AK187" s="1233"/>
      <c r="AL187" s="1233"/>
      <c r="AM187" s="1233"/>
      <c r="AN187" s="1233"/>
      <c r="AO187" s="1233"/>
      <c r="AP187" s="1233"/>
      <c r="AQ187" s="1233"/>
      <c r="AR187" s="76"/>
      <c r="AS187" s="1353"/>
      <c r="AT187" s="1353"/>
      <c r="AU187" s="1353"/>
      <c r="AV187" s="1353"/>
      <c r="AW187" s="1353"/>
      <c r="AX187" s="1353"/>
      <c r="AY187" s="1353"/>
      <c r="AZ187" s="1353"/>
      <c r="BA187" s="1353"/>
      <c r="BB187" s="1353"/>
      <c r="BC187" s="1353"/>
      <c r="BD187" s="1353"/>
      <c r="BE187" s="1353"/>
      <c r="BF187" s="538"/>
      <c r="BG187" s="538"/>
      <c r="BH187" s="538"/>
      <c r="BI187" s="538"/>
      <c r="BJ187" s="538"/>
      <c r="BK187" s="538"/>
      <c r="BL187" s="538"/>
      <c r="BM187" s="538"/>
      <c r="BN187" s="538"/>
      <c r="BO187" s="76"/>
      <c r="BP187" s="467"/>
      <c r="BQ187" s="467"/>
      <c r="BR187" s="467"/>
      <c r="BS187" s="467"/>
      <c r="BT187" s="467"/>
      <c r="BU187" s="467"/>
      <c r="BV187" s="467"/>
      <c r="BW187" s="415"/>
      <c r="BX187" s="415"/>
      <c r="BY187" s="415"/>
      <c r="BZ187" s="415"/>
      <c r="CA187" s="467"/>
      <c r="CB187" s="467"/>
      <c r="CC187" s="467"/>
      <c r="CD187" s="467"/>
      <c r="CE187" s="415"/>
      <c r="CF187" s="415"/>
      <c r="CG187" s="415"/>
      <c r="CH187" s="76"/>
      <c r="CM187" s="73"/>
      <c r="CQ187" s="74"/>
      <c r="CR187" s="74"/>
      <c r="CS187" s="74"/>
      <c r="CT187" s="74"/>
      <c r="CU187" s="74"/>
      <c r="CV187" s="74"/>
      <c r="CW187" s="74"/>
      <c r="CX187" s="74"/>
      <c r="CY187" s="74"/>
      <c r="CZ187" s="74"/>
    </row>
    <row r="188" spans="1:104" s="75" customFormat="1" ht="18.75" hidden="1" x14ac:dyDescent="0.3">
      <c r="A188" s="73"/>
      <c r="C188" s="1442" t="s">
        <v>183</v>
      </c>
      <c r="D188" s="1443"/>
      <c r="E188" s="1443"/>
      <c r="F188" s="1443"/>
      <c r="G188" s="1443"/>
      <c r="H188" s="1443"/>
      <c r="I188" s="1443"/>
      <c r="J188" s="1803">
        <f>+S18</f>
        <v>0</v>
      </c>
      <c r="K188" s="1804"/>
      <c r="L188" s="1804"/>
      <c r="M188" s="1804"/>
      <c r="N188" s="1804"/>
      <c r="O188" s="1804"/>
      <c r="P188" s="1804"/>
      <c r="Q188" s="1804"/>
      <c r="R188" s="1804"/>
      <c r="S188" s="1804"/>
      <c r="T188" s="1804"/>
      <c r="U188" s="1804"/>
      <c r="V188" s="1805"/>
      <c r="X188" s="16"/>
      <c r="Y188" s="16"/>
      <c r="Z188" s="16"/>
      <c r="AA188" s="16"/>
      <c r="AB188" s="16"/>
      <c r="AC188" s="16"/>
      <c r="AD188" s="16"/>
      <c r="AE188" s="16"/>
      <c r="AF188" s="16"/>
      <c r="AG188" s="1214"/>
      <c r="AH188" s="1214"/>
      <c r="AI188" s="1214"/>
      <c r="AJ188" s="1214"/>
      <c r="AK188" s="1214"/>
      <c r="AL188" s="1214"/>
      <c r="AM188" s="1214"/>
      <c r="AN188" s="1214"/>
      <c r="AO188" s="1214"/>
      <c r="AP188" s="1214"/>
      <c r="AQ188" s="1214"/>
      <c r="AS188" s="1265" t="s">
        <v>181</v>
      </c>
      <c r="AT188" s="1266"/>
      <c r="AU188" s="1266"/>
      <c r="AV188" s="1266"/>
      <c r="AW188" s="1266"/>
      <c r="AX188" s="1266"/>
      <c r="AY188" s="1266"/>
      <c r="AZ188" s="1266"/>
      <c r="BA188" s="1266"/>
      <c r="BB188" s="1266"/>
      <c r="BC188" s="1266"/>
      <c r="BD188" s="1266"/>
      <c r="BE188" s="1267"/>
      <c r="BF188" s="1237" t="str">
        <f>IF(LEN(S38)=0=TRUE,"",S38)</f>
        <v/>
      </c>
      <c r="BG188" s="1222"/>
      <c r="BH188" s="1222"/>
      <c r="BI188" s="1238"/>
      <c r="BJ188" s="416" t="s">
        <v>4</v>
      </c>
      <c r="BK188" s="1222" t="str">
        <f>IF(LEN(S40)=0=TRUE,"",S40)</f>
        <v/>
      </c>
      <c r="BL188" s="1222"/>
      <c r="BM188" s="1222"/>
      <c r="BN188" s="1223"/>
      <c r="BO188" s="77"/>
      <c r="BP188" s="516" t="s">
        <v>155</v>
      </c>
      <c r="BQ188" s="517"/>
      <c r="BR188" s="517"/>
      <c r="BS188" s="517"/>
      <c r="BT188" s="517"/>
      <c r="BU188" s="517"/>
      <c r="BV188" s="517"/>
      <c r="BW188" s="1381">
        <f>IF(LEN(N115)=0,"",N115)</f>
        <v>231</v>
      </c>
      <c r="BX188" s="1381"/>
      <c r="BY188" s="1381"/>
      <c r="BZ188" s="1382"/>
      <c r="CA188" s="1368" t="s">
        <v>156</v>
      </c>
      <c r="CB188" s="1368"/>
      <c r="CC188" s="1368"/>
      <c r="CD188" s="1368"/>
      <c r="CE188" s="1365">
        <f>IF(LEN(W115)=0,"",W115)</f>
        <v>40269</v>
      </c>
      <c r="CF188" s="1366"/>
      <c r="CG188" s="1367"/>
      <c r="CM188" s="73"/>
      <c r="CQ188" s="74"/>
      <c r="CR188" s="74"/>
      <c r="CS188" s="74"/>
      <c r="CT188" s="74"/>
      <c r="CU188" s="74"/>
      <c r="CV188" s="74"/>
      <c r="CW188" s="74"/>
      <c r="CX188" s="74"/>
      <c r="CY188" s="74"/>
      <c r="CZ188" s="74"/>
    </row>
    <row r="189" spans="1:104" s="75" customFormat="1" ht="6.75" hidden="1" customHeight="1" x14ac:dyDescent="0.2">
      <c r="A189" s="73"/>
      <c r="C189" s="534"/>
      <c r="D189" s="76"/>
      <c r="E189" s="76"/>
      <c r="F189" s="76"/>
      <c r="G189" s="76"/>
      <c r="H189" s="76"/>
      <c r="I189" s="76"/>
      <c r="J189" s="1112"/>
      <c r="K189" s="1112"/>
      <c r="L189" s="1112"/>
      <c r="M189" s="1112"/>
      <c r="N189" s="1112"/>
      <c r="O189" s="1112"/>
      <c r="P189" s="1112"/>
      <c r="Q189" s="1112"/>
      <c r="R189" s="1112"/>
      <c r="S189" s="1112"/>
      <c r="T189" s="1112"/>
      <c r="U189" s="1112"/>
      <c r="V189" s="1112"/>
      <c r="X189" s="76"/>
      <c r="Y189" s="76"/>
      <c r="Z189" s="76"/>
      <c r="AA189" s="76"/>
      <c r="AB189" s="76"/>
      <c r="AC189" s="76"/>
      <c r="AD189" s="76"/>
      <c r="AE189" s="76"/>
      <c r="AF189" s="76"/>
      <c r="AG189" s="592"/>
      <c r="AH189" s="592"/>
      <c r="AI189" s="592"/>
      <c r="AJ189" s="592"/>
      <c r="AK189" s="592"/>
      <c r="AL189" s="592"/>
      <c r="AM189" s="592"/>
      <c r="AN189" s="592"/>
      <c r="AO189" s="592"/>
      <c r="AP189" s="592"/>
      <c r="AQ189" s="592"/>
      <c r="AR189" s="76"/>
      <c r="AS189" s="1437"/>
      <c r="AT189" s="1437"/>
      <c r="AU189" s="1437"/>
      <c r="AV189" s="1437"/>
      <c r="AW189" s="1437"/>
      <c r="AX189" s="1437"/>
      <c r="AY189" s="1437"/>
      <c r="AZ189" s="1437"/>
      <c r="BA189" s="1437"/>
      <c r="BB189" s="1437"/>
      <c r="BC189" s="1437"/>
      <c r="BD189" s="1437"/>
      <c r="BE189" s="1437"/>
      <c r="BF189" s="534"/>
      <c r="BG189" s="534"/>
      <c r="BH189" s="534"/>
      <c r="BI189" s="534"/>
      <c r="BJ189" s="534"/>
      <c r="BK189" s="534"/>
      <c r="BL189" s="534"/>
      <c r="BM189" s="534"/>
      <c r="BN189" s="534"/>
      <c r="BO189" s="76"/>
      <c r="BP189" s="534"/>
      <c r="BQ189" s="534"/>
      <c r="BR189" s="534"/>
      <c r="BS189" s="534"/>
      <c r="BT189" s="534"/>
      <c r="BU189" s="534"/>
      <c r="BV189" s="534"/>
      <c r="BW189" s="534"/>
      <c r="BX189" s="534"/>
      <c r="BY189" s="534"/>
      <c r="BZ189" s="534"/>
      <c r="CA189" s="534"/>
      <c r="CB189" s="534"/>
      <c r="CC189" s="534"/>
      <c r="CD189" s="534"/>
      <c r="CE189" s="534"/>
      <c r="CF189" s="534"/>
      <c r="CG189" s="534"/>
      <c r="CM189" s="73"/>
      <c r="CQ189" s="74"/>
      <c r="CR189" s="74"/>
      <c r="CS189" s="74"/>
      <c r="CT189" s="74"/>
      <c r="CU189" s="74"/>
      <c r="CV189" s="74"/>
      <c r="CW189" s="74"/>
      <c r="CX189" s="74"/>
      <c r="CY189" s="74"/>
      <c r="CZ189" s="74"/>
    </row>
    <row r="190" spans="1:104" s="75" customFormat="1" ht="18.75" hidden="1" x14ac:dyDescent="0.3">
      <c r="A190" s="73"/>
      <c r="C190" s="1444" t="s">
        <v>182</v>
      </c>
      <c r="D190" s="1445"/>
      <c r="E190" s="1445"/>
      <c r="F190" s="1445"/>
      <c r="G190" s="1445"/>
      <c r="H190" s="1445"/>
      <c r="I190" s="1446"/>
      <c r="J190" s="1450">
        <f>+S20</f>
        <v>0</v>
      </c>
      <c r="K190" s="1451"/>
      <c r="L190" s="1451"/>
      <c r="M190" s="1451"/>
      <c r="N190" s="1451"/>
      <c r="O190" s="1451"/>
      <c r="P190" s="1451"/>
      <c r="Q190" s="1451"/>
      <c r="R190" s="1451"/>
      <c r="S190" s="1451"/>
      <c r="T190" s="1451"/>
      <c r="U190" s="1451"/>
      <c r="V190" s="1452"/>
      <c r="X190" s="672" t="s">
        <v>378</v>
      </c>
      <c r="Y190" s="540"/>
      <c r="Z190" s="540"/>
      <c r="AA190" s="540"/>
      <c r="AB190" s="540"/>
      <c r="AC190" s="540"/>
      <c r="AD190" s="540"/>
      <c r="AE190" s="540"/>
      <c r="AF190" s="540"/>
      <c r="AG190" s="1447">
        <f>+S32</f>
        <v>0</v>
      </c>
      <c r="AH190" s="1448"/>
      <c r="AI190" s="1448"/>
      <c r="AJ190" s="1448"/>
      <c r="AK190" s="1448"/>
      <c r="AL190" s="1448"/>
      <c r="AM190" s="1448"/>
      <c r="AN190" s="1448"/>
      <c r="AO190" s="1448"/>
      <c r="AP190" s="1448"/>
      <c r="AQ190" s="1449"/>
      <c r="AS190" s="1444" t="s">
        <v>170</v>
      </c>
      <c r="AT190" s="1445"/>
      <c r="AU190" s="1445"/>
      <c r="AV190" s="1445"/>
      <c r="AW190" s="1445"/>
      <c r="AX190" s="1445"/>
      <c r="AY190" s="1445"/>
      <c r="AZ190" s="1445"/>
      <c r="BA190" s="1445"/>
      <c r="BB190" s="1445"/>
      <c r="BC190" s="1445"/>
      <c r="BD190" s="1445"/>
      <c r="BE190" s="1445"/>
      <c r="BF190" s="1445"/>
      <c r="BG190" s="1445"/>
      <c r="BH190" s="1445"/>
      <c r="BI190" s="1445"/>
      <c r="BJ190" s="1445"/>
      <c r="BK190" s="1445"/>
      <c r="BL190" s="1445"/>
      <c r="BM190" s="1445"/>
      <c r="BN190" s="1446"/>
      <c r="BP190" s="539" t="s">
        <v>174</v>
      </c>
      <c r="BQ190" s="540"/>
      <c r="BR190" s="540"/>
      <c r="BS190" s="540"/>
      <c r="BT190" s="540"/>
      <c r="BU190" s="540"/>
      <c r="BV190" s="540"/>
      <c r="BW190" s="1362">
        <f>+N117</f>
        <v>15.166666666666666</v>
      </c>
      <c r="BX190" s="1363"/>
      <c r="BY190" s="1363"/>
      <c r="BZ190" s="1364"/>
      <c r="CA190" s="1854" t="str">
        <f>+CP117</f>
        <v>הוזן מדד בסיס חדש</v>
      </c>
      <c r="CB190" s="1855"/>
      <c r="CC190" s="1855"/>
      <c r="CD190" s="1855"/>
      <c r="CE190" s="1855"/>
      <c r="CF190" s="1855"/>
      <c r="CG190" s="1856"/>
      <c r="CM190" s="73"/>
      <c r="CQ190" s="74"/>
      <c r="CR190" s="74"/>
      <c r="CS190" s="74"/>
      <c r="CT190" s="74"/>
      <c r="CU190" s="74"/>
      <c r="CV190" s="74"/>
      <c r="CW190" s="74"/>
      <c r="CX190" s="74"/>
      <c r="CY190" s="74"/>
      <c r="CZ190" s="74"/>
    </row>
    <row r="191" spans="1:104" s="75" customFormat="1" ht="6.75" hidden="1" customHeight="1" x14ac:dyDescent="0.2">
      <c r="A191" s="73"/>
      <c r="D191" s="76"/>
      <c r="E191" s="76"/>
      <c r="F191" s="76"/>
      <c r="G191" s="76"/>
      <c r="H191" s="76"/>
      <c r="I191" s="76"/>
      <c r="J191" s="1233"/>
      <c r="K191" s="1233"/>
      <c r="L191" s="1233"/>
      <c r="M191" s="1233"/>
      <c r="N191" s="1233"/>
      <c r="O191" s="1233"/>
      <c r="P191" s="1233"/>
      <c r="Q191" s="1233"/>
      <c r="R191" s="1233"/>
      <c r="S191" s="1233"/>
      <c r="T191" s="1233"/>
      <c r="U191" s="1233"/>
      <c r="V191" s="1233"/>
      <c r="W191" s="76"/>
      <c r="X191" s="534"/>
      <c r="Y191" s="534"/>
      <c r="Z191" s="534"/>
      <c r="AA191" s="534"/>
      <c r="AB191" s="534"/>
      <c r="AC191" s="534"/>
      <c r="AD191" s="534"/>
      <c r="AE191" s="534"/>
      <c r="AF191" s="534"/>
      <c r="AG191" s="592"/>
      <c r="AH191" s="592"/>
      <c r="AI191" s="592"/>
      <c r="AJ191" s="592"/>
      <c r="AK191" s="592"/>
      <c r="AL191" s="592"/>
      <c r="AM191" s="592"/>
      <c r="AN191" s="592"/>
      <c r="AO191" s="592"/>
      <c r="AP191" s="592"/>
      <c r="AQ191" s="592"/>
      <c r="AR191" s="76"/>
      <c r="AS191" s="76"/>
      <c r="AT191" s="76"/>
      <c r="AU191" s="76"/>
      <c r="AV191" s="76"/>
      <c r="AW191" s="76"/>
      <c r="AX191" s="76"/>
      <c r="AY191" s="76"/>
      <c r="AZ191" s="76"/>
      <c r="BA191" s="76"/>
      <c r="BB191" s="76"/>
      <c r="BC191" s="591"/>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M191" s="73"/>
      <c r="CQ191" s="74"/>
      <c r="CR191" s="74"/>
      <c r="CS191" s="74"/>
      <c r="CT191" s="74"/>
      <c r="CU191" s="74"/>
      <c r="CV191" s="74"/>
      <c r="CW191" s="74"/>
      <c r="CX191" s="74"/>
      <c r="CY191" s="74"/>
      <c r="CZ191" s="74"/>
    </row>
    <row r="192" spans="1:104" s="75" customFormat="1" ht="18.75" hidden="1" x14ac:dyDescent="0.3">
      <c r="A192" s="73"/>
      <c r="C192" s="1444" t="s">
        <v>180</v>
      </c>
      <c r="D192" s="1445"/>
      <c r="E192" s="1445"/>
      <c r="F192" s="1445"/>
      <c r="G192" s="1445"/>
      <c r="H192" s="1445"/>
      <c r="I192" s="1446"/>
      <c r="J192" s="1227">
        <f>+S36</f>
        <v>0</v>
      </c>
      <c r="K192" s="1228"/>
      <c r="L192" s="1228"/>
      <c r="M192" s="1228"/>
      <c r="N192" s="1228"/>
      <c r="O192" s="1228"/>
      <c r="P192" s="1228"/>
      <c r="Q192" s="1228"/>
      <c r="R192" s="1228"/>
      <c r="S192" s="1228"/>
      <c r="T192" s="1228"/>
      <c r="U192" s="1228"/>
      <c r="V192" s="1229"/>
      <c r="X192" s="16"/>
      <c r="Y192" s="16"/>
      <c r="Z192" s="16"/>
      <c r="AA192" s="16"/>
      <c r="AB192" s="16"/>
      <c r="AC192" s="16"/>
      <c r="AD192" s="16"/>
      <c r="AE192" s="16"/>
      <c r="AF192" s="16"/>
      <c r="AG192" s="1214"/>
      <c r="AH192" s="1214"/>
      <c r="AI192" s="1214"/>
      <c r="AJ192" s="1214"/>
      <c r="AK192" s="1214"/>
      <c r="AL192" s="1214"/>
      <c r="AM192" s="1214"/>
      <c r="AN192" s="1214"/>
      <c r="AO192" s="1214"/>
      <c r="AP192" s="1214"/>
      <c r="AQ192" s="1214"/>
      <c r="AS192" s="1439" t="str">
        <f>IF(T62="","",T62)</f>
        <v/>
      </c>
      <c r="AT192" s="1440"/>
      <c r="AU192" s="1440"/>
      <c r="AV192" s="1440"/>
      <c r="AW192" s="1440"/>
      <c r="AX192" s="1440"/>
      <c r="AY192" s="1440"/>
      <c r="AZ192" s="1440"/>
      <c r="BA192" s="1440"/>
      <c r="BB192" s="1440"/>
      <c r="BC192" s="1440"/>
      <c r="BD192" s="1440"/>
      <c r="BE192" s="1441"/>
      <c r="BF192" s="1224" t="str">
        <f>IF(AD62="","",AD62)</f>
        <v/>
      </c>
      <c r="BG192" s="1225"/>
      <c r="BH192" s="1225"/>
      <c r="BI192" s="1225"/>
      <c r="BJ192" s="1225"/>
      <c r="BK192" s="1225"/>
      <c r="BL192" s="1225"/>
      <c r="BM192" s="1225"/>
      <c r="BN192" s="1226"/>
      <c r="BP192" s="1894" t="s">
        <v>237</v>
      </c>
      <c r="BQ192" s="1895"/>
      <c r="BR192" s="1895"/>
      <c r="BS192" s="1895"/>
      <c r="BT192" s="1895"/>
      <c r="BU192" s="1895"/>
      <c r="BV192" s="1895"/>
      <c r="BW192" s="1895"/>
      <c r="BX192" s="1895"/>
      <c r="BY192" s="1895"/>
      <c r="BZ192" s="1896"/>
      <c r="CA192" s="1354">
        <f>IF(ISERROR(CP119)=TRUE,"",CP119)</f>
        <v>4.329004329004329E-3</v>
      </c>
      <c r="CB192" s="1355"/>
      <c r="CC192" s="1355"/>
      <c r="CD192" s="1355"/>
      <c r="CE192" s="1355"/>
      <c r="CF192" s="1355"/>
      <c r="CG192" s="1356"/>
      <c r="CM192" s="73"/>
      <c r="CQ192" s="74"/>
      <c r="CR192" s="74"/>
      <c r="CS192" s="74"/>
      <c r="CT192" s="74"/>
      <c r="CU192" s="74"/>
      <c r="CV192" s="74"/>
      <c r="CW192" s="74"/>
      <c r="CX192" s="74"/>
      <c r="CY192" s="74"/>
      <c r="CZ192" s="74"/>
    </row>
    <row r="193" spans="1:106" s="42" customFormat="1" ht="5.25" hidden="1" customHeight="1" x14ac:dyDescent="0.2">
      <c r="A193" s="401"/>
      <c r="B193" s="209"/>
      <c r="C193" s="209"/>
      <c r="D193" s="593"/>
      <c r="E193" s="593"/>
      <c r="F193" s="593"/>
      <c r="G193" s="593"/>
      <c r="H193" s="593"/>
      <c r="I193" s="593"/>
      <c r="J193" s="593"/>
      <c r="K193" s="593"/>
      <c r="L193" s="593"/>
      <c r="M193" s="593"/>
      <c r="N193" s="593"/>
      <c r="O193" s="593"/>
      <c r="P193" s="593"/>
      <c r="Q193" s="593"/>
      <c r="R193" s="593"/>
      <c r="S193" s="593"/>
      <c r="T193" s="593"/>
      <c r="U193" s="593"/>
      <c r="V193" s="1414"/>
      <c r="W193" s="1414"/>
      <c r="X193" s="1414"/>
      <c r="Y193" s="1414"/>
      <c r="Z193" s="209"/>
      <c r="AA193" s="209"/>
      <c r="AB193" s="209"/>
      <c r="AC193" s="1414"/>
      <c r="AD193" s="1414"/>
      <c r="AE193" s="1414"/>
      <c r="AF193" s="1414"/>
      <c r="AG193" s="1414"/>
      <c r="AH193" s="1414"/>
      <c r="AI193" s="1414"/>
      <c r="AJ193" s="1414"/>
      <c r="AK193" s="209"/>
      <c r="AL193" s="209"/>
      <c r="AM193" s="209"/>
      <c r="AN193" s="79"/>
      <c r="AO193" s="79"/>
      <c r="AP193" s="79"/>
      <c r="AQ193" s="79"/>
      <c r="AR193" s="594"/>
      <c r="AS193" s="80"/>
      <c r="AT193" s="80"/>
      <c r="AU193" s="80"/>
      <c r="AV193" s="80"/>
      <c r="AW193" s="80"/>
      <c r="AX193" s="80"/>
      <c r="AY193" s="80"/>
      <c r="AZ193" s="80"/>
      <c r="BA193" s="80"/>
      <c r="BB193" s="80"/>
      <c r="BC193" s="591"/>
      <c r="BD193" s="80"/>
      <c r="BE193" s="80"/>
      <c r="BF193" s="300"/>
      <c r="BG193" s="300"/>
      <c r="BH193" s="300"/>
      <c r="BI193" s="300"/>
      <c r="BJ193" s="301"/>
      <c r="BK193" s="301"/>
      <c r="BL193" s="301"/>
      <c r="BM193" s="301"/>
      <c r="BN193" s="209"/>
      <c r="BV193" s="209"/>
      <c r="CM193" s="401"/>
      <c r="CP193" s="209"/>
      <c r="CQ193" s="209"/>
      <c r="CR193" s="209"/>
      <c r="CS193" s="1"/>
      <c r="CT193" s="1"/>
      <c r="CU193" s="1"/>
      <c r="CV193" s="1"/>
      <c r="CW193" s="209"/>
      <c r="CX193" s="209"/>
      <c r="CY193" s="209"/>
      <c r="CZ193" s="209"/>
      <c r="DA193" s="209"/>
      <c r="DB193" s="209"/>
    </row>
    <row r="194" spans="1:106" s="28" customFormat="1" ht="9" hidden="1" customHeight="1" x14ac:dyDescent="0.25">
      <c r="A194" s="81"/>
      <c r="B194" s="82"/>
      <c r="C194" s="1070" t="s">
        <v>102</v>
      </c>
      <c r="D194" s="1299"/>
      <c r="E194" s="1299"/>
      <c r="F194" s="1299"/>
      <c r="G194" s="1299"/>
      <c r="H194" s="1299"/>
      <c r="I194" s="1299"/>
      <c r="J194" s="1299"/>
      <c r="K194" s="1299"/>
      <c r="L194" s="1299"/>
      <c r="M194" s="1299"/>
      <c r="N194" s="1299"/>
      <c r="O194" s="1299"/>
      <c r="P194" s="1299"/>
      <c r="Q194" s="1299"/>
      <c r="R194" s="1299"/>
      <c r="S194" s="1299"/>
      <c r="T194" s="1299"/>
      <c r="U194" s="1299"/>
      <c r="V194" s="1299"/>
      <c r="W194" s="1299"/>
      <c r="X194" s="417"/>
      <c r="Y194" s="1466">
        <f>+W68</f>
        <v>0</v>
      </c>
      <c r="Z194" s="1299"/>
      <c r="AA194" s="1105" t="s">
        <v>28</v>
      </c>
      <c r="AB194" s="1299"/>
      <c r="AC194" s="1299"/>
      <c r="AD194" s="1299"/>
      <c r="AE194" s="1475" t="str">
        <f>IF(AF68="","",AF68)</f>
        <v/>
      </c>
      <c r="AF194" s="1299"/>
      <c r="AG194" s="1299"/>
      <c r="AH194" s="1299"/>
      <c r="AI194" s="1299"/>
      <c r="AJ194" s="1299"/>
      <c r="AK194" s="1474" t="s">
        <v>251</v>
      </c>
      <c r="AL194" s="1415"/>
      <c r="AM194" s="1416"/>
      <c r="AN194" s="1416"/>
      <c r="AO194" s="1416"/>
      <c r="AP194" s="418"/>
      <c r="AQ194" s="595"/>
      <c r="AR194" s="82"/>
      <c r="AS194" s="1431" t="s">
        <v>165</v>
      </c>
      <c r="AT194" s="1432"/>
      <c r="AU194" s="1432"/>
      <c r="AV194" s="1432"/>
      <c r="AW194" s="1432"/>
      <c r="AX194" s="1432"/>
      <c r="AY194" s="1432"/>
      <c r="AZ194" s="1432"/>
      <c r="BA194" s="1432"/>
      <c r="BB194" s="1432"/>
      <c r="BC194" s="1432"/>
      <c r="BD194" s="1432"/>
      <c r="BE194" s="1432"/>
      <c r="BF194" s="1432"/>
      <c r="BG194" s="1432"/>
      <c r="BH194" s="1432"/>
      <c r="BI194" s="1432"/>
      <c r="BJ194" s="1432"/>
      <c r="BK194" s="1432"/>
      <c r="BL194" s="1432"/>
      <c r="BM194" s="1432"/>
      <c r="BN194" s="1432"/>
      <c r="BO194" s="1432"/>
      <c r="BP194" s="1432"/>
      <c r="BQ194" s="1432"/>
      <c r="BR194" s="1432"/>
      <c r="BS194" s="1432"/>
      <c r="BT194" s="1433"/>
      <c r="BU194" s="1892">
        <f>IF((LEN(S60)=0)=TRUE,"",S60)</f>
        <v>39083</v>
      </c>
      <c r="BV194" s="1383"/>
      <c r="BW194" s="1383"/>
      <c r="BX194" s="1383"/>
      <c r="BY194" s="1383"/>
      <c r="BZ194" s="1463" t="s">
        <v>4</v>
      </c>
      <c r="CA194" s="1463"/>
      <c r="CB194" s="1463"/>
      <c r="CC194" s="1383">
        <f>IF((LEN(AF60)=0)=TRUE,"",AF60)</f>
        <v>37104</v>
      </c>
      <c r="CD194" s="1383"/>
      <c r="CE194" s="1383"/>
      <c r="CF194" s="1383"/>
      <c r="CG194" s="1384"/>
      <c r="CH194" s="83"/>
      <c r="CI194" s="83"/>
      <c r="CM194" s="81"/>
      <c r="CP194" s="209"/>
      <c r="CQ194" s="84"/>
      <c r="CR194" s="30"/>
      <c r="CS194" s="30"/>
      <c r="CT194" s="30"/>
      <c r="CU194" s="30"/>
      <c r="CV194" s="30"/>
      <c r="CW194" s="30"/>
      <c r="CX194" s="30"/>
      <c r="CY194" s="30"/>
      <c r="CZ194" s="30"/>
      <c r="DA194" s="30"/>
      <c r="DB194" s="30"/>
    </row>
    <row r="195" spans="1:106" s="28" customFormat="1" ht="9" hidden="1" customHeight="1" x14ac:dyDescent="0.25">
      <c r="A195" s="81"/>
      <c r="B195" s="85"/>
      <c r="C195" s="1300"/>
      <c r="D195" s="1301"/>
      <c r="E195" s="1301"/>
      <c r="F195" s="1301"/>
      <c r="G195" s="1301"/>
      <c r="H195" s="1301"/>
      <c r="I195" s="1301"/>
      <c r="J195" s="1301"/>
      <c r="K195" s="1301"/>
      <c r="L195" s="1301"/>
      <c r="M195" s="1301"/>
      <c r="N195" s="1301"/>
      <c r="O195" s="1301"/>
      <c r="P195" s="1301"/>
      <c r="Q195" s="1301"/>
      <c r="R195" s="1301"/>
      <c r="S195" s="1301"/>
      <c r="T195" s="1301"/>
      <c r="U195" s="1301"/>
      <c r="V195" s="1301"/>
      <c r="W195" s="1301"/>
      <c r="X195" s="419"/>
      <c r="Y195" s="1301"/>
      <c r="Z195" s="1301"/>
      <c r="AA195" s="1301"/>
      <c r="AB195" s="1301"/>
      <c r="AC195" s="1301"/>
      <c r="AD195" s="1301"/>
      <c r="AE195" s="1301"/>
      <c r="AF195" s="1301"/>
      <c r="AG195" s="1301"/>
      <c r="AH195" s="1301"/>
      <c r="AI195" s="1301"/>
      <c r="AJ195" s="1301"/>
      <c r="AK195" s="1417"/>
      <c r="AL195" s="1417"/>
      <c r="AM195" s="1417"/>
      <c r="AN195" s="1417"/>
      <c r="AO195" s="1417"/>
      <c r="AP195" s="420"/>
      <c r="AQ195" s="596"/>
      <c r="AR195" s="85"/>
      <c r="AS195" s="1434"/>
      <c r="AT195" s="1435"/>
      <c r="AU195" s="1435"/>
      <c r="AV195" s="1435"/>
      <c r="AW195" s="1435"/>
      <c r="AX195" s="1435"/>
      <c r="AY195" s="1435"/>
      <c r="AZ195" s="1435"/>
      <c r="BA195" s="1435"/>
      <c r="BB195" s="1435"/>
      <c r="BC195" s="1435"/>
      <c r="BD195" s="1435"/>
      <c r="BE195" s="1435"/>
      <c r="BF195" s="1435"/>
      <c r="BG195" s="1435"/>
      <c r="BH195" s="1435"/>
      <c r="BI195" s="1435"/>
      <c r="BJ195" s="1435"/>
      <c r="BK195" s="1435"/>
      <c r="BL195" s="1435"/>
      <c r="BM195" s="1435"/>
      <c r="BN195" s="1435"/>
      <c r="BO195" s="1435"/>
      <c r="BP195" s="1435"/>
      <c r="BQ195" s="1435"/>
      <c r="BR195" s="1435"/>
      <c r="BS195" s="1435"/>
      <c r="BT195" s="1436"/>
      <c r="BU195" s="1893"/>
      <c r="BV195" s="1385"/>
      <c r="BW195" s="1385"/>
      <c r="BX195" s="1385"/>
      <c r="BY195" s="1385"/>
      <c r="BZ195" s="1464"/>
      <c r="CA195" s="1464"/>
      <c r="CB195" s="1464"/>
      <c r="CC195" s="1385"/>
      <c r="CD195" s="1385"/>
      <c r="CE195" s="1385"/>
      <c r="CF195" s="1385"/>
      <c r="CG195" s="1386"/>
      <c r="CH195" s="86"/>
      <c r="CI195" s="86"/>
      <c r="CM195" s="81"/>
      <c r="CQ195" s="29"/>
      <c r="CR195" s="29"/>
      <c r="CS195" s="29"/>
      <c r="CT195" s="30"/>
      <c r="CU195" s="30"/>
      <c r="CV195" s="30"/>
      <c r="CW195" s="30"/>
      <c r="CX195" s="30"/>
      <c r="CY195" s="30"/>
      <c r="CZ195" s="30"/>
      <c r="DA195" s="30"/>
      <c r="DB195" s="30"/>
    </row>
    <row r="196" spans="1:106" s="28" customFormat="1" ht="4.5" hidden="1" customHeight="1" thickBot="1" x14ac:dyDescent="0.3">
      <c r="A196" s="81"/>
      <c r="B196" s="87"/>
      <c r="C196" s="85"/>
      <c r="D196" s="85"/>
      <c r="E196" s="85"/>
      <c r="G196" s="5"/>
      <c r="H196" s="5"/>
      <c r="I196" s="5"/>
      <c r="J196" s="5"/>
      <c r="K196" s="5"/>
      <c r="L196" s="5"/>
      <c r="M196" s="5"/>
      <c r="N196" s="5"/>
      <c r="O196" s="1419"/>
      <c r="P196" s="1419"/>
      <c r="Q196" s="1419"/>
      <c r="R196" s="85"/>
      <c r="S196" s="85"/>
      <c r="T196" s="85"/>
      <c r="U196" s="85"/>
      <c r="V196" s="1419"/>
      <c r="W196" s="1419"/>
      <c r="X196" s="1419"/>
      <c r="Y196" s="1419"/>
      <c r="Z196" s="1419"/>
      <c r="AA196" s="1419"/>
      <c r="AB196" s="1419"/>
      <c r="AC196" s="1419"/>
      <c r="AD196" s="1419"/>
      <c r="AE196" s="1419"/>
      <c r="AF196" s="1419"/>
      <c r="AG196" s="1419"/>
      <c r="AH196" s="1419"/>
      <c r="AI196" s="1419"/>
      <c r="AJ196" s="1419"/>
      <c r="AK196" s="1438"/>
      <c r="AL196" s="1438"/>
      <c r="AM196" s="1438"/>
      <c r="AN196" s="85"/>
      <c r="AO196" s="85"/>
      <c r="AP196" s="85"/>
      <c r="AQ196" s="597"/>
      <c r="AR196" s="598"/>
      <c r="AS196" s="599"/>
      <c r="AT196" s="599"/>
      <c r="AU196" s="599"/>
      <c r="AV196" s="88"/>
      <c r="AW196" s="85"/>
      <c r="AX196" s="85"/>
      <c r="AY196" s="85"/>
      <c r="AZ196" s="85"/>
      <c r="BA196" s="85"/>
      <c r="BB196" s="85"/>
      <c r="BC196" s="591"/>
      <c r="BD196" s="85"/>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M196" s="81"/>
      <c r="CQ196" s="29"/>
      <c r="CR196" s="29"/>
      <c r="CS196" s="29"/>
      <c r="CT196" s="30"/>
      <c r="CU196" s="30"/>
      <c r="CV196" s="30"/>
      <c r="CW196" s="30"/>
      <c r="CX196" s="30"/>
      <c r="CY196" s="30"/>
      <c r="CZ196" s="30"/>
      <c r="DA196" s="30"/>
      <c r="DB196" s="30"/>
    </row>
    <row r="197" spans="1:106" s="497" customFormat="1" ht="12" hidden="1" customHeight="1" thickTop="1" thickBot="1" x14ac:dyDescent="0.25">
      <c r="A197" s="496"/>
      <c r="B197" s="87"/>
      <c r="C197" s="421"/>
      <c r="D197" s="1360" t="s">
        <v>46</v>
      </c>
      <c r="E197" s="1360"/>
      <c r="F197" s="1360"/>
      <c r="G197" s="1360"/>
      <c r="H197" s="1360"/>
      <c r="I197" s="1360"/>
      <c r="J197" s="1360"/>
      <c r="K197" s="1360"/>
      <c r="L197" s="1360"/>
      <c r="M197" s="1360"/>
      <c r="N197" s="1361"/>
      <c r="O197" s="1360" t="s">
        <v>10</v>
      </c>
      <c r="P197" s="1360"/>
      <c r="Q197" s="1360"/>
      <c r="R197" s="1360"/>
      <c r="S197" s="1360"/>
      <c r="T197" s="1360"/>
      <c r="U197" s="1360"/>
      <c r="V197" s="1470"/>
      <c r="W197" s="1470"/>
      <c r="X197" s="1470"/>
      <c r="Y197" s="1418" t="s">
        <v>44</v>
      </c>
      <c r="Z197" s="1360"/>
      <c r="AA197" s="1360"/>
      <c r="AB197" s="1360"/>
      <c r="AC197" s="1360"/>
      <c r="AD197" s="1360"/>
      <c r="AE197" s="1360"/>
      <c r="AF197" s="1361"/>
      <c r="AG197" s="1359" t="s">
        <v>83</v>
      </c>
      <c r="AH197" s="1360"/>
      <c r="AI197" s="1360"/>
      <c r="AJ197" s="1360"/>
      <c r="AK197" s="1360"/>
      <c r="AL197" s="1360"/>
      <c r="AM197" s="1360"/>
      <c r="AN197" s="1360"/>
      <c r="AO197" s="1360"/>
      <c r="AP197" s="1360"/>
      <c r="AQ197" s="1476"/>
      <c r="AS197" s="1359" t="s">
        <v>45</v>
      </c>
      <c r="AT197" s="1360"/>
      <c r="AU197" s="1360"/>
      <c r="AV197" s="1360"/>
      <c r="AW197" s="1361"/>
      <c r="AX197" s="752"/>
      <c r="AY197" s="752"/>
      <c r="AZ197" s="752"/>
      <c r="BA197" s="752"/>
      <c r="BB197" s="85"/>
      <c r="BC197" s="600"/>
      <c r="BD197" s="85"/>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M197" s="496"/>
      <c r="CQ197" s="498"/>
      <c r="CR197" s="498"/>
      <c r="CS197" s="498"/>
      <c r="CT197" s="499"/>
      <c r="CU197" s="499"/>
      <c r="CV197" s="499"/>
      <c r="CW197" s="499"/>
      <c r="CX197" s="499"/>
      <c r="CY197" s="499"/>
      <c r="CZ197" s="499"/>
      <c r="DA197" s="499"/>
      <c r="DB197" s="499"/>
    </row>
    <row r="198" spans="1:106" s="28" customFormat="1" ht="15.75" hidden="1" customHeight="1" thickTop="1" x14ac:dyDescent="0.2">
      <c r="A198" s="81"/>
      <c r="B198" s="87"/>
      <c r="C198" s="422"/>
      <c r="D198" s="1421" t="s">
        <v>51</v>
      </c>
      <c r="E198" s="1421"/>
      <c r="F198" s="1421"/>
      <c r="G198" s="1421"/>
      <c r="H198" s="1421"/>
      <c r="I198" s="1421"/>
      <c r="J198" s="1421"/>
      <c r="K198" s="1421"/>
      <c r="L198" s="1422"/>
      <c r="M198" s="1628" t="s">
        <v>5</v>
      </c>
      <c r="N198" s="1629"/>
      <c r="O198" s="1638" t="s">
        <v>50</v>
      </c>
      <c r="P198" s="1639"/>
      <c r="Q198" s="1639"/>
      <c r="R198" s="1639"/>
      <c r="S198" s="1639"/>
      <c r="T198" s="1639"/>
      <c r="U198" s="1639"/>
      <c r="V198" s="1624" t="s">
        <v>49</v>
      </c>
      <c r="W198" s="1625"/>
      <c r="X198" s="1625"/>
      <c r="Y198" s="1455" t="s">
        <v>69</v>
      </c>
      <c r="Z198" s="1456"/>
      <c r="AA198" s="1455" t="s">
        <v>70</v>
      </c>
      <c r="AB198" s="1471"/>
      <c r="AC198" s="1477" t="s">
        <v>48</v>
      </c>
      <c r="AD198" s="1477"/>
      <c r="AE198" s="1477"/>
      <c r="AF198" s="1478"/>
      <c r="AG198" s="1408" t="s">
        <v>47</v>
      </c>
      <c r="AH198" s="1409"/>
      <c r="AI198" s="1409"/>
      <c r="AJ198" s="1409"/>
      <c r="AK198" s="1409"/>
      <c r="AL198" s="1409"/>
      <c r="AM198" s="1409"/>
      <c r="AN198" s="1409"/>
      <c r="AO198" s="1409"/>
      <c r="AP198" s="1409"/>
      <c r="AQ198" s="1410"/>
      <c r="AS198" s="1126" t="s">
        <v>6</v>
      </c>
      <c r="AT198" s="1127"/>
      <c r="AU198" s="1127"/>
      <c r="AV198" s="1127"/>
      <c r="AW198" s="1128"/>
      <c r="AX198" s="752"/>
      <c r="AY198" s="752"/>
      <c r="AZ198" s="752"/>
      <c r="BA198" s="752"/>
      <c r="BC198" s="1467" t="s">
        <v>370</v>
      </c>
      <c r="BD198" s="1468"/>
      <c r="BE198" s="1468"/>
      <c r="BF198" s="1468"/>
      <c r="BG198" s="1468"/>
      <c r="BH198" s="1468"/>
      <c r="BI198" s="1468"/>
      <c r="BJ198" s="1468"/>
      <c r="BK198" s="1468"/>
      <c r="BL198" s="1468"/>
      <c r="BM198" s="1468"/>
      <c r="BN198" s="1468"/>
      <c r="BO198" s="1469"/>
      <c r="BP198" s="1428" t="s">
        <v>7</v>
      </c>
      <c r="BQ198" s="1429"/>
      <c r="BR198" s="1429"/>
      <c r="BS198" s="1429"/>
      <c r="BT198" s="1429"/>
      <c r="BU198" s="1429"/>
      <c r="BV198" s="1429"/>
      <c r="BW198" s="1429"/>
      <c r="BX198" s="1429"/>
      <c r="BY198" s="1429"/>
      <c r="BZ198" s="1429"/>
      <c r="CA198" s="1429"/>
      <c r="CB198" s="1430"/>
      <c r="CC198" s="1387" t="s">
        <v>8</v>
      </c>
      <c r="CD198" s="1387"/>
      <c r="CE198" s="1387"/>
      <c r="CF198" s="1387"/>
      <c r="CG198" s="1387"/>
      <c r="CH198" s="88"/>
      <c r="CI198" s="86"/>
      <c r="CM198" s="81"/>
      <c r="CQ198" s="29"/>
      <c r="CR198" s="29"/>
      <c r="CS198" s="29"/>
      <c r="CT198" s="30"/>
      <c r="CU198" s="30"/>
      <c r="CV198" s="30"/>
      <c r="CW198" s="30"/>
      <c r="CX198" s="30"/>
      <c r="CY198" s="30"/>
      <c r="CZ198" s="30"/>
      <c r="DA198" s="30"/>
      <c r="DB198" s="30"/>
    </row>
    <row r="199" spans="1:106" s="28" customFormat="1" ht="15.75" hidden="1" customHeight="1" x14ac:dyDescent="0.2">
      <c r="A199" s="81"/>
      <c r="B199" s="87"/>
      <c r="C199" s="423"/>
      <c r="D199" s="1421"/>
      <c r="E199" s="1421"/>
      <c r="F199" s="1421"/>
      <c r="G199" s="1421"/>
      <c r="H199" s="1421"/>
      <c r="I199" s="1421"/>
      <c r="J199" s="1421"/>
      <c r="K199" s="1421"/>
      <c r="L199" s="1422"/>
      <c r="M199" s="1636" t="s">
        <v>9</v>
      </c>
      <c r="N199" s="1637"/>
      <c r="O199" s="1640"/>
      <c r="P199" s="1641"/>
      <c r="Q199" s="1641"/>
      <c r="R199" s="1641"/>
      <c r="S199" s="1641"/>
      <c r="T199" s="1641"/>
      <c r="U199" s="1641"/>
      <c r="V199" s="1626"/>
      <c r="W199" s="1627"/>
      <c r="X199" s="1627"/>
      <c r="Y199" s="1457"/>
      <c r="Z199" s="1458"/>
      <c r="AA199" s="1457"/>
      <c r="AB199" s="1472"/>
      <c r="AC199" s="1477"/>
      <c r="AD199" s="1477"/>
      <c r="AE199" s="1477"/>
      <c r="AF199" s="1478"/>
      <c r="AG199" s="1411"/>
      <c r="AH199" s="1412"/>
      <c r="AI199" s="1412"/>
      <c r="AJ199" s="1412"/>
      <c r="AK199" s="1412"/>
      <c r="AL199" s="1412"/>
      <c r="AM199" s="1412"/>
      <c r="AN199" s="1412"/>
      <c r="AO199" s="1412"/>
      <c r="AP199" s="1412"/>
      <c r="AQ199" s="1413"/>
      <c r="AS199" s="1126" t="s">
        <v>11</v>
      </c>
      <c r="AT199" s="1127"/>
      <c r="AU199" s="1127"/>
      <c r="AV199" s="1127"/>
      <c r="AW199" s="1128"/>
      <c r="AX199" s="752"/>
      <c r="AY199" s="752"/>
      <c r="AZ199" s="752"/>
      <c r="BA199" s="752"/>
      <c r="BB199" s="535"/>
      <c r="BC199" s="1129" t="s">
        <v>12</v>
      </c>
      <c r="BD199" s="1130"/>
      <c r="BE199" s="1130"/>
      <c r="BF199" s="1130"/>
      <c r="BG199" s="1131"/>
      <c r="BH199" s="1374" t="s">
        <v>13</v>
      </c>
      <c r="BI199" s="1375"/>
      <c r="BJ199" s="1375"/>
      <c r="BK199" s="1376"/>
      <c r="BL199" s="1371" t="s">
        <v>14</v>
      </c>
      <c r="BM199" s="1372"/>
      <c r="BN199" s="1372"/>
      <c r="BO199" s="1373"/>
      <c r="BP199" s="1374" t="s">
        <v>81</v>
      </c>
      <c r="BQ199" s="1375"/>
      <c r="BR199" s="1375"/>
      <c r="BS199" s="1375"/>
      <c r="BT199" s="1375"/>
      <c r="BU199" s="1375"/>
      <c r="BV199" s="1376"/>
      <c r="BW199" s="1402" t="s">
        <v>65</v>
      </c>
      <c r="BX199" s="1403"/>
      <c r="BY199" s="1403"/>
      <c r="BZ199" s="1403"/>
      <c r="CA199" s="1403"/>
      <c r="CB199" s="1404"/>
      <c r="CC199" s="1337" t="s">
        <v>15</v>
      </c>
      <c r="CD199" s="1338"/>
      <c r="CE199" s="1338"/>
      <c r="CF199" s="1338"/>
      <c r="CG199" s="1339"/>
      <c r="CH199" s="88"/>
      <c r="CI199" s="86"/>
      <c r="CM199" s="81"/>
      <c r="CQ199" s="29"/>
      <c r="CR199" s="29"/>
      <c r="CS199" s="29"/>
      <c r="CT199" s="29"/>
      <c r="CU199" s="29"/>
      <c r="CV199" s="29" t="s">
        <v>107</v>
      </c>
      <c r="CW199" s="29"/>
      <c r="CX199" s="29"/>
      <c r="CY199" s="29"/>
      <c r="CZ199" s="29"/>
    </row>
    <row r="200" spans="1:106" s="28" customFormat="1" ht="15.75" hidden="1" customHeight="1" x14ac:dyDescent="0.2">
      <c r="A200" s="81"/>
      <c r="B200" s="87"/>
      <c r="C200" s="425"/>
      <c r="D200" s="1423"/>
      <c r="E200" s="1423"/>
      <c r="F200" s="1423"/>
      <c r="G200" s="1423"/>
      <c r="H200" s="1423"/>
      <c r="I200" s="1423"/>
      <c r="J200" s="1423"/>
      <c r="K200" s="1423"/>
      <c r="L200" s="1424"/>
      <c r="M200" s="426" t="s">
        <v>16</v>
      </c>
      <c r="N200" s="424" t="s">
        <v>17</v>
      </c>
      <c r="O200" s="1642"/>
      <c r="P200" s="1643"/>
      <c r="Q200" s="1643"/>
      <c r="R200" s="1643"/>
      <c r="S200" s="1643"/>
      <c r="T200" s="1643"/>
      <c r="U200" s="1643"/>
      <c r="V200" s="1626"/>
      <c r="W200" s="1627"/>
      <c r="X200" s="1627"/>
      <c r="Y200" s="1459"/>
      <c r="Z200" s="1460"/>
      <c r="AA200" s="1459"/>
      <c r="AB200" s="1473"/>
      <c r="AC200" s="1479"/>
      <c r="AD200" s="1479"/>
      <c r="AE200" s="1479"/>
      <c r="AF200" s="1479"/>
      <c r="AG200" s="1480" t="s">
        <v>71</v>
      </c>
      <c r="AH200" s="1481"/>
      <c r="AI200" s="1465" t="s">
        <v>72</v>
      </c>
      <c r="AJ200" s="1465"/>
      <c r="AK200" s="1397" t="s">
        <v>73</v>
      </c>
      <c r="AL200" s="1398"/>
      <c r="AM200" s="1399"/>
      <c r="AN200" s="1465" t="s">
        <v>85</v>
      </c>
      <c r="AO200" s="1465"/>
      <c r="AP200" s="1465" t="s">
        <v>74</v>
      </c>
      <c r="AQ200" s="1465"/>
      <c r="AS200" s="1394" t="s">
        <v>18</v>
      </c>
      <c r="AT200" s="1395"/>
      <c r="AU200" s="1395"/>
      <c r="AV200" s="1395"/>
      <c r="AW200" s="1396"/>
      <c r="AX200" s="752"/>
      <c r="AY200" s="752"/>
      <c r="AZ200" s="752"/>
      <c r="BA200" s="752"/>
      <c r="BB200" s="535"/>
      <c r="BC200" s="1129"/>
      <c r="BD200" s="1130"/>
      <c r="BE200" s="1130"/>
      <c r="BF200" s="1130"/>
      <c r="BG200" s="1131"/>
      <c r="BH200" s="1332"/>
      <c r="BI200" s="1333"/>
      <c r="BJ200" s="1333"/>
      <c r="BK200" s="1334"/>
      <c r="BL200" s="1371"/>
      <c r="BM200" s="1372"/>
      <c r="BN200" s="1372"/>
      <c r="BO200" s="1373"/>
      <c r="BP200" s="1332" t="s">
        <v>82</v>
      </c>
      <c r="BQ200" s="1333"/>
      <c r="BR200" s="1333"/>
      <c r="BS200" s="1333"/>
      <c r="BT200" s="1333"/>
      <c r="BU200" s="1333"/>
      <c r="BV200" s="1334"/>
      <c r="BW200" s="1405" t="s">
        <v>66</v>
      </c>
      <c r="BX200" s="1406"/>
      <c r="BY200" s="1406"/>
      <c r="BZ200" s="1406"/>
      <c r="CA200" s="1406"/>
      <c r="CB200" s="1407"/>
      <c r="CC200" s="1337"/>
      <c r="CD200" s="1338"/>
      <c r="CE200" s="1338"/>
      <c r="CF200" s="1338"/>
      <c r="CG200" s="1339"/>
      <c r="CH200" s="88"/>
      <c r="CI200" s="86"/>
      <c r="CM200" s="81"/>
      <c r="CQ200" s="29"/>
      <c r="CR200" s="29"/>
      <c r="CS200" s="31" t="s">
        <v>106</v>
      </c>
      <c r="CT200" s="31"/>
      <c r="CU200" s="29"/>
      <c r="CV200" s="29"/>
      <c r="CW200" s="29"/>
      <c r="CX200" s="29"/>
      <c r="CY200" s="29"/>
      <c r="CZ200" s="29"/>
    </row>
    <row r="201" spans="1:106" s="32" customFormat="1" ht="11.1" hidden="1" customHeight="1" x14ac:dyDescent="0.2">
      <c r="A201" s="89"/>
      <c r="B201" s="90"/>
      <c r="C201" s="427"/>
      <c r="D201" s="1630" t="s">
        <v>19</v>
      </c>
      <c r="E201" s="1461"/>
      <c r="F201" s="1461"/>
      <c r="G201" s="1461"/>
      <c r="H201" s="1461"/>
      <c r="I201" s="1461"/>
      <c r="J201" s="1461"/>
      <c r="K201" s="1461"/>
      <c r="L201" s="1631"/>
      <c r="M201" s="1461" t="s">
        <v>20</v>
      </c>
      <c r="N201" s="1462"/>
      <c r="O201" s="1461" t="s">
        <v>29</v>
      </c>
      <c r="P201" s="1461"/>
      <c r="Q201" s="1461"/>
      <c r="R201" s="1461"/>
      <c r="S201" s="1461"/>
      <c r="T201" s="1461"/>
      <c r="U201" s="1461"/>
      <c r="V201" s="1632" t="s">
        <v>21</v>
      </c>
      <c r="W201" s="1461"/>
      <c r="X201" s="1461"/>
      <c r="Y201" s="1632" t="s">
        <v>22</v>
      </c>
      <c r="Z201" s="1631"/>
      <c r="AA201" s="1461" t="s">
        <v>52</v>
      </c>
      <c r="AB201" s="1462"/>
      <c r="AC201" s="1302" t="s">
        <v>75</v>
      </c>
      <c r="AD201" s="1303"/>
      <c r="AE201" s="1461" t="s">
        <v>76</v>
      </c>
      <c r="AF201" s="1462"/>
      <c r="AG201" s="1302" t="s">
        <v>77</v>
      </c>
      <c r="AH201" s="1631"/>
      <c r="AI201" s="1461" t="s">
        <v>78</v>
      </c>
      <c r="AJ201" s="1461"/>
      <c r="AK201" s="1885" t="s">
        <v>79</v>
      </c>
      <c r="AL201" s="1886"/>
      <c r="AM201" s="1887"/>
      <c r="AN201" s="1923" t="s">
        <v>80</v>
      </c>
      <c r="AO201" s="1924"/>
      <c r="AP201" s="1886" t="s">
        <v>53</v>
      </c>
      <c r="AQ201" s="1922"/>
      <c r="AR201" s="587"/>
      <c r="AS201" s="1630" t="s">
        <v>54</v>
      </c>
      <c r="AT201" s="1461"/>
      <c r="AU201" s="1461"/>
      <c r="AV201" s="1461"/>
      <c r="AW201" s="1303"/>
      <c r="AX201" s="5"/>
      <c r="AY201" s="5"/>
      <c r="AZ201" s="5"/>
      <c r="BA201" s="5"/>
      <c r="BB201" s="5"/>
      <c r="BC201" s="1901" t="s">
        <v>55</v>
      </c>
      <c r="BD201" s="1335"/>
      <c r="BE201" s="1335"/>
      <c r="BF201" s="1335"/>
      <c r="BG201" s="1335"/>
      <c r="BH201" s="1329" t="s">
        <v>56</v>
      </c>
      <c r="BI201" s="1330"/>
      <c r="BJ201" s="1330"/>
      <c r="BK201" s="1331"/>
      <c r="BL201" s="1380" t="s">
        <v>57</v>
      </c>
      <c r="BM201" s="1380"/>
      <c r="BN201" s="1380"/>
      <c r="BO201" s="1380"/>
      <c r="BP201" s="1329" t="s">
        <v>59</v>
      </c>
      <c r="BQ201" s="1330"/>
      <c r="BR201" s="1330"/>
      <c r="BS201" s="1330"/>
      <c r="BT201" s="1330"/>
      <c r="BU201" s="1330"/>
      <c r="BV201" s="1331"/>
      <c r="BW201" s="1329" t="s">
        <v>58</v>
      </c>
      <c r="BX201" s="1330"/>
      <c r="BY201" s="1330"/>
      <c r="BZ201" s="1330"/>
      <c r="CA201" s="1330"/>
      <c r="CB201" s="1331"/>
      <c r="CC201" s="1335" t="s">
        <v>148</v>
      </c>
      <c r="CD201" s="1335"/>
      <c r="CE201" s="1335"/>
      <c r="CF201" s="1335"/>
      <c r="CG201" s="1336"/>
      <c r="CH201" s="78"/>
      <c r="CI201" s="91"/>
      <c r="CM201" s="89"/>
      <c r="CQ201" s="33"/>
      <c r="CR201" s="33"/>
      <c r="CS201" s="34"/>
      <c r="CT201" s="34"/>
      <c r="CU201" s="33"/>
      <c r="CV201" s="33"/>
      <c r="CW201" s="33"/>
      <c r="CX201" s="33"/>
      <c r="CY201" s="33"/>
      <c r="CZ201" s="33"/>
      <c r="DB201" s="42"/>
    </row>
    <row r="202" spans="1:106" s="42" customFormat="1" ht="18.75" hidden="1" customHeight="1" x14ac:dyDescent="0.25">
      <c r="A202" s="401"/>
      <c r="B202" s="92"/>
      <c r="C202" s="429">
        <v>1</v>
      </c>
      <c r="D202" s="1622" t="str">
        <f t="shared" ref="D202:D217" si="6">IF(D74="","",+D74)</f>
        <v xml:space="preserve">מיפוי פוטוגרמטרי וצילומי אוויר - עלות חד פעמית כוללת באזור ב' ו- ג' </v>
      </c>
      <c r="E202" s="1622"/>
      <c r="F202" s="1622"/>
      <c r="G202" s="1622"/>
      <c r="H202" s="1622"/>
      <c r="I202" s="1622"/>
      <c r="J202" s="1622"/>
      <c r="K202" s="1622"/>
      <c r="L202" s="1623"/>
      <c r="M202" s="601" t="str">
        <f>IF(M74="","",M74)</f>
        <v xml:space="preserve"> ישולם חד פעמי לעבודה
(ישולם עד 5 ק"מ ראשונים, מעבר לכך ישולם 30% מעלות חד פעמית על כל 2 ק"מ נוספים ומלאים, לא ישולם תשלום יחסי )</v>
      </c>
      <c r="N202" s="602" t="str">
        <f>IF(N74="","",N74)</f>
        <v/>
      </c>
      <c r="O202" s="1453" t="str">
        <f>IF(O74="","",O74)</f>
        <v>קומפ'</v>
      </c>
      <c r="P202" s="1454"/>
      <c r="Q202" s="1454"/>
      <c r="R202" s="1454"/>
      <c r="S202" s="1454"/>
      <c r="T202" s="1454"/>
      <c r="U202" s="1349"/>
      <c r="V202" s="1633">
        <f>IF(V74="","",V74)</f>
        <v>4000</v>
      </c>
      <c r="W202" s="1634"/>
      <c r="X202" s="1635"/>
      <c r="Y202" s="1482">
        <f>IF(Y74="","",Y74)</f>
        <v>0.8</v>
      </c>
      <c r="Z202" s="1483"/>
      <c r="AA202" s="1484">
        <f>IF(AA74="","",AA74)</f>
        <v>3200</v>
      </c>
      <c r="AB202" s="1485"/>
      <c r="AC202" s="1871" t="str">
        <f>IF(AC74="","",AC74)</f>
        <v/>
      </c>
      <c r="AD202" s="1349"/>
      <c r="AE202" s="1872">
        <f>IF(AE74="","",AE74)</f>
        <v>0</v>
      </c>
      <c r="AF202" s="1485"/>
      <c r="AG202" s="1897" t="str">
        <f>IF(AG74="","",AG74)</f>
        <v/>
      </c>
      <c r="AH202" s="1898"/>
      <c r="AI202" s="1348" t="str">
        <f>IF(AI74="","",AI74)</f>
        <v/>
      </c>
      <c r="AJ202" s="1349"/>
      <c r="AK202" s="1400" t="e">
        <f>IF(#REF!="","",#REF!)</f>
        <v>#REF!</v>
      </c>
      <c r="AL202" s="1347"/>
      <c r="AM202" s="1401"/>
      <c r="AN202" s="1346" t="e">
        <f>IF(#REF!="","",#REF!)</f>
        <v>#REF!</v>
      </c>
      <c r="AO202" s="1347"/>
      <c r="AP202" s="1890" t="e">
        <f>+#REF!</f>
        <v>#REF!</v>
      </c>
      <c r="AQ202" s="1891"/>
      <c r="AR202" s="588"/>
      <c r="AS202" s="1340" t="e">
        <f>+#REF!</f>
        <v>#REF!</v>
      </c>
      <c r="AT202" s="1341"/>
      <c r="AU202" s="1341"/>
      <c r="AV202" s="1341"/>
      <c r="AW202" s="1342"/>
      <c r="AX202" s="756"/>
      <c r="AY202" s="756"/>
      <c r="AZ202" s="756"/>
      <c r="BA202" s="756"/>
      <c r="BB202" s="603"/>
      <c r="BC202" s="1344" t="str">
        <f>IF(AK74="","",AK74)</f>
        <v/>
      </c>
      <c r="BD202" s="1345"/>
      <c r="BE202" s="1345"/>
      <c r="BF202" s="1345"/>
      <c r="BG202" s="1345"/>
      <c r="BH202" s="1377">
        <v>0</v>
      </c>
      <c r="BI202" s="1378"/>
      <c r="BJ202" s="1378"/>
      <c r="BK202" s="1379"/>
      <c r="BL202" s="1343" t="e">
        <f>+#REF!</f>
        <v>#REF!</v>
      </c>
      <c r="BM202" s="1343"/>
      <c r="BN202" s="1343"/>
      <c r="BO202" s="1343"/>
      <c r="BP202" s="1326" t="e">
        <f>+#REF!</f>
        <v>#REF!</v>
      </c>
      <c r="BQ202" s="1327"/>
      <c r="BR202" s="1327"/>
      <c r="BS202" s="1327"/>
      <c r="BT202" s="1327"/>
      <c r="BU202" s="1327"/>
      <c r="BV202" s="1328"/>
      <c r="BW202" s="1326" t="e">
        <f>IF(#REF!="","",#REF!)</f>
        <v>#REF!</v>
      </c>
      <c r="BX202" s="1327"/>
      <c r="BY202" s="1327"/>
      <c r="BZ202" s="1327"/>
      <c r="CA202" s="1327"/>
      <c r="CB202" s="1328"/>
      <c r="CC202" s="1324" t="e">
        <f>+#REF!</f>
        <v>#REF!</v>
      </c>
      <c r="CD202" s="1324"/>
      <c r="CE202" s="1324"/>
      <c r="CF202" s="1324"/>
      <c r="CG202" s="1325"/>
      <c r="CH202" s="93"/>
      <c r="CI202" s="94"/>
      <c r="CM202" s="401"/>
      <c r="CP202" s="35"/>
      <c r="CQ202" s="604"/>
      <c r="CR202" s="605"/>
      <c r="CS202" s="36"/>
      <c r="CT202" s="36"/>
      <c r="CU202" s="604"/>
      <c r="CV202" s="606"/>
      <c r="CW202" s="37"/>
      <c r="CX202" s="38"/>
      <c r="CY202" s="39"/>
      <c r="CZ202" s="43"/>
    </row>
    <row r="203" spans="1:106" s="42" customFormat="1" ht="18.75" hidden="1" customHeight="1" x14ac:dyDescent="0.25">
      <c r="A203" s="401"/>
      <c r="B203" s="92"/>
      <c r="C203" s="430">
        <v>2</v>
      </c>
      <c r="D203" s="1622" t="str">
        <f t="shared" si="6"/>
        <v>מיפוי פוטוגרמטרי וצילומי אוויר - 30% עלות חד פעמית כוללת באזור ב' ו- ג'  (מעבר ל-5 ק"מ הראשונים)</v>
      </c>
      <c r="E203" s="1622"/>
      <c r="F203" s="1622"/>
      <c r="G203" s="1622"/>
      <c r="H203" s="1622"/>
      <c r="I203" s="1622"/>
      <c r="J203" s="1622"/>
      <c r="K203" s="1622"/>
      <c r="L203" s="1623"/>
      <c r="M203" s="607" t="e">
        <f>IF(#REF!="","",#REF!)</f>
        <v>#REF!</v>
      </c>
      <c r="N203" s="608" t="s">
        <v>453</v>
      </c>
      <c r="O203" s="1514">
        <v>1000</v>
      </c>
      <c r="P203" s="1101"/>
      <c r="Q203" s="1101"/>
      <c r="R203" s="1101"/>
      <c r="S203" s="1101"/>
      <c r="T203" s="1101"/>
      <c r="U203" s="1101"/>
      <c r="V203" s="1074">
        <v>0.03</v>
      </c>
      <c r="W203" s="1075"/>
      <c r="X203" s="1075"/>
      <c r="Y203" s="1097">
        <v>0.85</v>
      </c>
      <c r="Z203" s="1097"/>
      <c r="AA203" s="1098">
        <v>2</v>
      </c>
      <c r="AB203" s="1099"/>
      <c r="AC203" s="1100" t="e">
        <f>IF(#REF!="","",#REF!)</f>
        <v>#REF!</v>
      </c>
      <c r="AD203" s="1101"/>
      <c r="AE203" s="1102" t="e">
        <f>IF(#REF!="","",#REF!)</f>
        <v>#REF!</v>
      </c>
      <c r="AF203" s="1099"/>
      <c r="AG203" s="1150" t="e">
        <f>IF(#REF!="","",#REF!)</f>
        <v>#REF!</v>
      </c>
      <c r="AH203" s="1101"/>
      <c r="AI203" s="1151" t="e">
        <f>IF(#REF!="","",#REF!)</f>
        <v>#REF!</v>
      </c>
      <c r="AJ203" s="1101"/>
      <c r="AK203" s="1294" t="e">
        <f>IF(#REF!="","",#REF!)</f>
        <v>#REF!</v>
      </c>
      <c r="AL203" s="1067"/>
      <c r="AM203" s="1295"/>
      <c r="AN203" s="1066" t="e">
        <f>IF(#REF!="","",#REF!)</f>
        <v>#REF!</v>
      </c>
      <c r="AO203" s="1067"/>
      <c r="AP203" s="1068" t="e">
        <f>+#REF!</f>
        <v>#REF!</v>
      </c>
      <c r="AQ203" s="1069"/>
      <c r="AR203" s="588"/>
      <c r="AS203" s="1063" t="e">
        <f>+#REF!</f>
        <v>#REF!</v>
      </c>
      <c r="AT203" s="1064"/>
      <c r="AU203" s="1064"/>
      <c r="AV203" s="1064"/>
      <c r="AW203" s="1065"/>
      <c r="AX203" s="756"/>
      <c r="AY203" s="756"/>
      <c r="AZ203" s="756"/>
      <c r="BA203" s="756"/>
      <c r="BB203" s="603"/>
      <c r="BC203" s="1124" t="e">
        <f>IF(#REF!="","",#REF!)</f>
        <v>#REF!</v>
      </c>
      <c r="BD203" s="1125"/>
      <c r="BE203" s="1125"/>
      <c r="BF203" s="1125"/>
      <c r="BG203" s="1125"/>
      <c r="BH203" s="1060" t="e">
        <f>IF(#REF!="","",#REF!)</f>
        <v>#REF!</v>
      </c>
      <c r="BI203" s="1061"/>
      <c r="BJ203" s="1061"/>
      <c r="BK203" s="1062"/>
      <c r="BL203" s="1139" t="e">
        <f>+#REF!</f>
        <v>#REF!</v>
      </c>
      <c r="BM203" s="1139"/>
      <c r="BN203" s="1139"/>
      <c r="BO203" s="1139"/>
      <c r="BP203" s="1046" t="e">
        <f>+#REF!</f>
        <v>#REF!</v>
      </c>
      <c r="BQ203" s="1047"/>
      <c r="BR203" s="1047"/>
      <c r="BS203" s="1047"/>
      <c r="BT203" s="1047"/>
      <c r="BU203" s="1047"/>
      <c r="BV203" s="1048"/>
      <c r="BW203" s="1046" t="e">
        <f>IF(#REF!="","",#REF!)</f>
        <v>#REF!</v>
      </c>
      <c r="BX203" s="1047"/>
      <c r="BY203" s="1047"/>
      <c r="BZ203" s="1047"/>
      <c r="CA203" s="1047"/>
      <c r="CB203" s="1048"/>
      <c r="CC203" s="1049" t="e">
        <f>+#REF!</f>
        <v>#REF!</v>
      </c>
      <c r="CD203" s="1049"/>
      <c r="CE203" s="1049"/>
      <c r="CF203" s="1049"/>
      <c r="CG203" s="1050"/>
      <c r="CH203" s="93"/>
      <c r="CI203" s="94"/>
      <c r="CM203" s="401"/>
      <c r="CO203" s="40"/>
      <c r="CP203" s="35"/>
      <c r="CQ203" s="604"/>
      <c r="CR203" s="605"/>
      <c r="CS203" s="36"/>
      <c r="CT203" s="36"/>
      <c r="CU203" s="604"/>
      <c r="CV203" s="606"/>
      <c r="CW203" s="37"/>
      <c r="CX203" s="38"/>
      <c r="CY203" s="39"/>
      <c r="CZ203" s="43"/>
    </row>
    <row r="204" spans="1:106" s="42" customFormat="1" ht="18.75" hidden="1" customHeight="1" x14ac:dyDescent="0.25">
      <c r="A204" s="401"/>
      <c r="B204" s="92"/>
      <c r="C204" s="430">
        <v>3</v>
      </c>
      <c r="D204" s="1622" t="str">
        <f t="shared" si="6"/>
        <v>מיפוי פוטוגרמטרי וצילומי אוויר - עלות חד פעמית כוללת באזור א' , ד' ו- ה'</v>
      </c>
      <c r="E204" s="1622"/>
      <c r="F204" s="1622"/>
      <c r="G204" s="1622"/>
      <c r="H204" s="1622"/>
      <c r="I204" s="1622"/>
      <c r="J204" s="1622"/>
      <c r="K204" s="1622"/>
      <c r="L204" s="1623"/>
      <c r="M204" s="607" t="e">
        <f>IF(#REF!="","",#REF!)</f>
        <v>#REF!</v>
      </c>
      <c r="N204" s="608" t="e">
        <f>IF(#REF!="","",#REF!)</f>
        <v>#REF!</v>
      </c>
      <c r="O204" s="1514" t="e">
        <f>IF(#REF!="","",#REF!)</f>
        <v>#REF!</v>
      </c>
      <c r="P204" s="1101"/>
      <c r="Q204" s="1101"/>
      <c r="R204" s="1101"/>
      <c r="S204" s="1101"/>
      <c r="T204" s="1101"/>
      <c r="U204" s="1101"/>
      <c r="V204" s="1074" t="e">
        <f>IF(#REF!="","",#REF!)</f>
        <v>#REF!</v>
      </c>
      <c r="W204" s="1075"/>
      <c r="X204" s="1075"/>
      <c r="Y204" s="1097" t="e">
        <f>IF(#REF!="","",#REF!)</f>
        <v>#REF!</v>
      </c>
      <c r="Z204" s="1097"/>
      <c r="AA204" s="1098" t="e">
        <f>IF(#REF!="","",#REF!)</f>
        <v>#REF!</v>
      </c>
      <c r="AB204" s="1099"/>
      <c r="AC204" s="1100" t="e">
        <f>IF(#REF!="","",#REF!)</f>
        <v>#REF!</v>
      </c>
      <c r="AD204" s="1101"/>
      <c r="AE204" s="1102" t="e">
        <f>IF(#REF!="","",#REF!)</f>
        <v>#REF!</v>
      </c>
      <c r="AF204" s="1099"/>
      <c r="AG204" s="1150" t="e">
        <f>IF(#REF!="","",#REF!)</f>
        <v>#REF!</v>
      </c>
      <c r="AH204" s="1101"/>
      <c r="AI204" s="1151" t="e">
        <f>IF(#REF!="","",#REF!)</f>
        <v>#REF!</v>
      </c>
      <c r="AJ204" s="1101"/>
      <c r="AK204" s="1294" t="e">
        <f>IF(#REF!="","",#REF!)</f>
        <v>#REF!</v>
      </c>
      <c r="AL204" s="1067"/>
      <c r="AM204" s="1295"/>
      <c r="AN204" s="1066" t="e">
        <f>IF(#REF!="","",#REF!)</f>
        <v>#REF!</v>
      </c>
      <c r="AO204" s="1067"/>
      <c r="AP204" s="1068" t="e">
        <f>+#REF!</f>
        <v>#REF!</v>
      </c>
      <c r="AQ204" s="1069"/>
      <c r="AR204" s="588"/>
      <c r="AS204" s="1063" t="e">
        <f>+#REF!</f>
        <v>#REF!</v>
      </c>
      <c r="AT204" s="1064"/>
      <c r="AU204" s="1064"/>
      <c r="AV204" s="1064"/>
      <c r="AW204" s="1065"/>
      <c r="AX204" s="756"/>
      <c r="AY204" s="756"/>
      <c r="AZ204" s="756"/>
      <c r="BA204" s="756"/>
      <c r="BB204" s="603"/>
      <c r="BC204" s="1124" t="e">
        <f>IF(#REF!="","",#REF!)</f>
        <v>#REF!</v>
      </c>
      <c r="BD204" s="1125"/>
      <c r="BE204" s="1125"/>
      <c r="BF204" s="1125"/>
      <c r="BG204" s="1125"/>
      <c r="BH204" s="1060" t="e">
        <f>IF(#REF!="","",#REF!)</f>
        <v>#REF!</v>
      </c>
      <c r="BI204" s="1061"/>
      <c r="BJ204" s="1061"/>
      <c r="BK204" s="1062"/>
      <c r="BL204" s="1139" t="e">
        <f>+#REF!</f>
        <v>#REF!</v>
      </c>
      <c r="BM204" s="1139"/>
      <c r="BN204" s="1139"/>
      <c r="BO204" s="1139"/>
      <c r="BP204" s="1046" t="e">
        <f>+#REF!</f>
        <v>#REF!</v>
      </c>
      <c r="BQ204" s="1047"/>
      <c r="BR204" s="1047"/>
      <c r="BS204" s="1047"/>
      <c r="BT204" s="1047"/>
      <c r="BU204" s="1047"/>
      <c r="BV204" s="1048"/>
      <c r="BW204" s="1046" t="e">
        <f>IF(#REF!="","",#REF!)</f>
        <v>#REF!</v>
      </c>
      <c r="BX204" s="1047"/>
      <c r="BY204" s="1047"/>
      <c r="BZ204" s="1047"/>
      <c r="CA204" s="1047"/>
      <c r="CB204" s="1048"/>
      <c r="CC204" s="1049" t="e">
        <f>+#REF!</f>
        <v>#REF!</v>
      </c>
      <c r="CD204" s="1049"/>
      <c r="CE204" s="1049"/>
      <c r="CF204" s="1049"/>
      <c r="CG204" s="1050"/>
      <c r="CH204" s="93"/>
      <c r="CI204" s="94"/>
      <c r="CM204" s="401"/>
      <c r="CO204" s="40"/>
      <c r="CP204" s="35"/>
      <c r="CQ204" s="604"/>
      <c r="CR204" s="605"/>
      <c r="CS204" s="36"/>
      <c r="CT204" s="36"/>
      <c r="CU204" s="604"/>
      <c r="CV204" s="606"/>
      <c r="CW204" s="37"/>
      <c r="CX204" s="38"/>
      <c r="CY204" s="39"/>
      <c r="CZ204" s="43"/>
    </row>
    <row r="205" spans="1:106" s="42" customFormat="1" ht="18.75" hidden="1" customHeight="1" x14ac:dyDescent="0.25">
      <c r="A205" s="401"/>
      <c r="B205" s="92"/>
      <c r="C205" s="430">
        <v>4</v>
      </c>
      <c r="D205" s="1622" t="str">
        <f t="shared" si="6"/>
        <v>מיפוי פוטוגרמטרי וצילומי אוויר -  30% nעלות חד פעמית כוללת באזור ד' ו-ה'  (מעבר ל-5 ק"מ הראשונים)</v>
      </c>
      <c r="E205" s="1622"/>
      <c r="F205" s="1622"/>
      <c r="G205" s="1622"/>
      <c r="H205" s="1622"/>
      <c r="I205" s="1622"/>
      <c r="J205" s="1622"/>
      <c r="K205" s="1622"/>
      <c r="L205" s="1623"/>
      <c r="M205" s="607" t="e">
        <f>IF(#REF!="","",#REF!)</f>
        <v>#REF!</v>
      </c>
      <c r="N205" s="608" t="e">
        <f>IF(#REF!="","",#REF!)</f>
        <v>#REF!</v>
      </c>
      <c r="O205" s="1514" t="e">
        <f>IF(#REF!="","",#REF!)</f>
        <v>#REF!</v>
      </c>
      <c r="P205" s="1101"/>
      <c r="Q205" s="1101"/>
      <c r="R205" s="1101"/>
      <c r="S205" s="1101"/>
      <c r="T205" s="1101"/>
      <c r="U205" s="1101"/>
      <c r="V205" s="1074" t="e">
        <f>IF(#REF!="","",#REF!)</f>
        <v>#REF!</v>
      </c>
      <c r="W205" s="1075"/>
      <c r="X205" s="1075"/>
      <c r="Y205" s="1097" t="e">
        <f>IF(#REF!="","",#REF!)</f>
        <v>#REF!</v>
      </c>
      <c r="Z205" s="1097"/>
      <c r="AA205" s="1098" t="e">
        <f>IF(#REF!="","",#REF!)</f>
        <v>#REF!</v>
      </c>
      <c r="AB205" s="1099"/>
      <c r="AC205" s="1100" t="e">
        <f>IF(#REF!="","",#REF!)</f>
        <v>#REF!</v>
      </c>
      <c r="AD205" s="1101"/>
      <c r="AE205" s="1102" t="e">
        <f>IF(#REF!="","",#REF!)</f>
        <v>#REF!</v>
      </c>
      <c r="AF205" s="1099"/>
      <c r="AG205" s="1150" t="e">
        <f>IF(#REF!="","",#REF!)</f>
        <v>#REF!</v>
      </c>
      <c r="AH205" s="1101"/>
      <c r="AI205" s="1151" t="e">
        <f>IF(#REF!="","",#REF!)</f>
        <v>#REF!</v>
      </c>
      <c r="AJ205" s="1101"/>
      <c r="AK205" s="1294" t="e">
        <f>IF(#REF!="","",#REF!)</f>
        <v>#REF!</v>
      </c>
      <c r="AL205" s="1067"/>
      <c r="AM205" s="1295"/>
      <c r="AN205" s="1066" t="e">
        <f>IF(#REF!="","",#REF!)</f>
        <v>#REF!</v>
      </c>
      <c r="AO205" s="1067"/>
      <c r="AP205" s="1068" t="e">
        <f>+#REF!</f>
        <v>#REF!</v>
      </c>
      <c r="AQ205" s="1069"/>
      <c r="AR205" s="588"/>
      <c r="AS205" s="1063" t="e">
        <f>+#REF!</f>
        <v>#REF!</v>
      </c>
      <c r="AT205" s="1064"/>
      <c r="AU205" s="1064"/>
      <c r="AV205" s="1064"/>
      <c r="AW205" s="1065"/>
      <c r="AX205" s="756"/>
      <c r="AY205" s="756"/>
      <c r="AZ205" s="756"/>
      <c r="BA205" s="756"/>
      <c r="BB205" s="603"/>
      <c r="BC205" s="1124" t="e">
        <f>IF(#REF!="","",#REF!)</f>
        <v>#REF!</v>
      </c>
      <c r="BD205" s="1125"/>
      <c r="BE205" s="1125"/>
      <c r="BF205" s="1125"/>
      <c r="BG205" s="1125"/>
      <c r="BH205" s="1060" t="e">
        <f>IF(#REF!="","",#REF!)</f>
        <v>#REF!</v>
      </c>
      <c r="BI205" s="1061"/>
      <c r="BJ205" s="1061"/>
      <c r="BK205" s="1062"/>
      <c r="BL205" s="1139" t="e">
        <f>+#REF!</f>
        <v>#REF!</v>
      </c>
      <c r="BM205" s="1139"/>
      <c r="BN205" s="1139"/>
      <c r="BO205" s="1139"/>
      <c r="BP205" s="1046" t="e">
        <f>+#REF!</f>
        <v>#REF!</v>
      </c>
      <c r="BQ205" s="1047"/>
      <c r="BR205" s="1047"/>
      <c r="BS205" s="1047"/>
      <c r="BT205" s="1047"/>
      <c r="BU205" s="1047"/>
      <c r="BV205" s="1048"/>
      <c r="BW205" s="1046" t="e">
        <f>IF(#REF!="","",#REF!)</f>
        <v>#REF!</v>
      </c>
      <c r="BX205" s="1047"/>
      <c r="BY205" s="1047"/>
      <c r="BZ205" s="1047"/>
      <c r="CA205" s="1047"/>
      <c r="CB205" s="1048"/>
      <c r="CC205" s="1049" t="e">
        <f>+#REF!</f>
        <v>#REF!</v>
      </c>
      <c r="CD205" s="1049"/>
      <c r="CE205" s="1049"/>
      <c r="CF205" s="1049"/>
      <c r="CG205" s="1050"/>
      <c r="CH205" s="93"/>
      <c r="CI205" s="94"/>
      <c r="CM205" s="401"/>
      <c r="CO205" s="40"/>
      <c r="CP205" s="35"/>
      <c r="CQ205" s="604"/>
      <c r="CR205" s="605"/>
      <c r="CS205" s="36"/>
      <c r="CT205" s="36"/>
      <c r="CU205" s="604"/>
      <c r="CV205" s="606"/>
      <c r="CW205" s="37"/>
      <c r="CX205" s="38"/>
      <c r="CY205" s="39"/>
      <c r="CZ205" s="43"/>
    </row>
    <row r="206" spans="1:106" s="42" customFormat="1" ht="18.75" hidden="1" customHeight="1" x14ac:dyDescent="0.25">
      <c r="A206" s="401"/>
      <c r="B206" s="92"/>
      <c r="C206" s="430">
        <v>5</v>
      </c>
      <c r="D206" s="1622" t="str">
        <f t="shared" si="6"/>
        <v>מיפוי פוטוגרמטרי בקנ"מ 1:500  בשטח פתוח (שטח מסוג א')</v>
      </c>
      <c r="E206" s="1622"/>
      <c r="F206" s="1622"/>
      <c r="G206" s="1622"/>
      <c r="H206" s="1622"/>
      <c r="I206" s="1622"/>
      <c r="J206" s="1622"/>
      <c r="K206" s="1622"/>
      <c r="L206" s="1623"/>
      <c r="M206" s="607" t="e">
        <f>IF(#REF!="","",#REF!)</f>
        <v>#REF!</v>
      </c>
      <c r="N206" s="608" t="e">
        <f>IF(#REF!="","",#REF!)</f>
        <v>#REF!</v>
      </c>
      <c r="O206" s="1514" t="e">
        <f>IF(#REF!="","",#REF!)</f>
        <v>#REF!</v>
      </c>
      <c r="P206" s="1101"/>
      <c r="Q206" s="1101"/>
      <c r="R206" s="1101"/>
      <c r="S206" s="1101"/>
      <c r="T206" s="1101"/>
      <c r="U206" s="1101"/>
      <c r="V206" s="1074" t="e">
        <f>IF(#REF!="","",#REF!)</f>
        <v>#REF!</v>
      </c>
      <c r="W206" s="1075"/>
      <c r="X206" s="1075"/>
      <c r="Y206" s="1097" t="e">
        <f>IF(#REF!="","",#REF!)</f>
        <v>#REF!</v>
      </c>
      <c r="Z206" s="1097"/>
      <c r="AA206" s="1098" t="e">
        <f>IF(#REF!="","",#REF!)</f>
        <v>#REF!</v>
      </c>
      <c r="AB206" s="1099"/>
      <c r="AC206" s="1100" t="e">
        <f>IF(#REF!="","",#REF!)</f>
        <v>#REF!</v>
      </c>
      <c r="AD206" s="1101"/>
      <c r="AE206" s="1102" t="e">
        <f>IF(#REF!="","",#REF!)</f>
        <v>#REF!</v>
      </c>
      <c r="AF206" s="1099"/>
      <c r="AG206" s="1150" t="e">
        <f>IF(#REF!="","",#REF!)</f>
        <v>#REF!</v>
      </c>
      <c r="AH206" s="1101"/>
      <c r="AI206" s="1151" t="e">
        <f>IF(#REF!="","",#REF!)</f>
        <v>#REF!</v>
      </c>
      <c r="AJ206" s="1101"/>
      <c r="AK206" s="1294" t="e">
        <f>IF(#REF!="","",#REF!)</f>
        <v>#REF!</v>
      </c>
      <c r="AL206" s="1067"/>
      <c r="AM206" s="1295"/>
      <c r="AN206" s="1066" t="e">
        <f>IF(#REF!="","",#REF!)</f>
        <v>#REF!</v>
      </c>
      <c r="AO206" s="1067"/>
      <c r="AP206" s="1068" t="e">
        <f>+#REF!</f>
        <v>#REF!</v>
      </c>
      <c r="AQ206" s="1069"/>
      <c r="AR206" s="588"/>
      <c r="AS206" s="1063" t="e">
        <f>+#REF!</f>
        <v>#REF!</v>
      </c>
      <c r="AT206" s="1064"/>
      <c r="AU206" s="1064"/>
      <c r="AV206" s="1064"/>
      <c r="AW206" s="1065"/>
      <c r="AX206" s="756"/>
      <c r="AY206" s="756"/>
      <c r="AZ206" s="756"/>
      <c r="BA206" s="756"/>
      <c r="BB206" s="603"/>
      <c r="BC206" s="1124" t="e">
        <f>IF(#REF!="","",#REF!)</f>
        <v>#REF!</v>
      </c>
      <c r="BD206" s="1125"/>
      <c r="BE206" s="1125"/>
      <c r="BF206" s="1125"/>
      <c r="BG206" s="1125"/>
      <c r="BH206" s="1060" t="e">
        <f>IF(#REF!="","",#REF!)</f>
        <v>#REF!</v>
      </c>
      <c r="BI206" s="1061"/>
      <c r="BJ206" s="1061"/>
      <c r="BK206" s="1062"/>
      <c r="BL206" s="1139" t="e">
        <f>+#REF!</f>
        <v>#REF!</v>
      </c>
      <c r="BM206" s="1139"/>
      <c r="BN206" s="1139"/>
      <c r="BO206" s="1139"/>
      <c r="BP206" s="1046" t="e">
        <f>+#REF!</f>
        <v>#REF!</v>
      </c>
      <c r="BQ206" s="1047"/>
      <c r="BR206" s="1047"/>
      <c r="BS206" s="1047"/>
      <c r="BT206" s="1047"/>
      <c r="BU206" s="1047"/>
      <c r="BV206" s="1048"/>
      <c r="BW206" s="1046" t="e">
        <f>IF(#REF!="","",#REF!)</f>
        <v>#REF!</v>
      </c>
      <c r="BX206" s="1047"/>
      <c r="BY206" s="1047"/>
      <c r="BZ206" s="1047"/>
      <c r="CA206" s="1047"/>
      <c r="CB206" s="1048"/>
      <c r="CC206" s="1049" t="e">
        <f>+#REF!</f>
        <v>#REF!</v>
      </c>
      <c r="CD206" s="1049"/>
      <c r="CE206" s="1049"/>
      <c r="CF206" s="1049"/>
      <c r="CG206" s="1050"/>
      <c r="CH206" s="93"/>
      <c r="CI206" s="94"/>
      <c r="CM206" s="401"/>
      <c r="CO206" s="40"/>
      <c r="CP206" s="35"/>
      <c r="CQ206" s="604"/>
      <c r="CR206" s="605"/>
      <c r="CS206" s="36"/>
      <c r="CT206" s="36"/>
      <c r="CU206" s="604"/>
      <c r="CV206" s="606"/>
      <c r="CW206" s="37"/>
      <c r="CX206" s="38"/>
      <c r="CY206" s="39"/>
      <c r="CZ206" s="43"/>
    </row>
    <row r="207" spans="1:106" s="42" customFormat="1" ht="18.75" hidden="1" customHeight="1" x14ac:dyDescent="0.25">
      <c r="A207" s="401"/>
      <c r="B207" s="92"/>
      <c r="C207" s="430">
        <v>6</v>
      </c>
      <c r="D207" s="1622" t="str">
        <f t="shared" si="6"/>
        <v>מיפוי פוטוגרמטרי בקנ"מ 1:500  בשטח בנוי     (שטח מסוג ב' ו- ג')</v>
      </c>
      <c r="E207" s="1622"/>
      <c r="F207" s="1622"/>
      <c r="G207" s="1622"/>
      <c r="H207" s="1622"/>
      <c r="I207" s="1622"/>
      <c r="J207" s="1622"/>
      <c r="K207" s="1622"/>
      <c r="L207" s="1623"/>
      <c r="M207" s="607" t="e">
        <f>IF(#REF!="","",#REF!)</f>
        <v>#REF!</v>
      </c>
      <c r="N207" s="608" t="e">
        <f>IF(#REF!="","",#REF!)</f>
        <v>#REF!</v>
      </c>
      <c r="O207" s="1514" t="e">
        <f>IF(#REF!="","",#REF!)</f>
        <v>#REF!</v>
      </c>
      <c r="P207" s="1101"/>
      <c r="Q207" s="1101"/>
      <c r="R207" s="1101"/>
      <c r="S207" s="1101"/>
      <c r="T207" s="1101"/>
      <c r="U207" s="1101"/>
      <c r="V207" s="1074" t="e">
        <f>IF(#REF!="","",#REF!)</f>
        <v>#REF!</v>
      </c>
      <c r="W207" s="1075"/>
      <c r="X207" s="1075"/>
      <c r="Y207" s="1097" t="e">
        <f>IF(#REF!="","",#REF!)</f>
        <v>#REF!</v>
      </c>
      <c r="Z207" s="1097"/>
      <c r="AA207" s="1098" t="e">
        <f>IF(#REF!="","",#REF!)</f>
        <v>#REF!</v>
      </c>
      <c r="AB207" s="1099"/>
      <c r="AC207" s="1100" t="e">
        <f>IF(#REF!="","",#REF!)</f>
        <v>#REF!</v>
      </c>
      <c r="AD207" s="1101"/>
      <c r="AE207" s="1102" t="e">
        <f>IF(#REF!="","",#REF!)</f>
        <v>#REF!</v>
      </c>
      <c r="AF207" s="1099"/>
      <c r="AG207" s="1150" t="e">
        <f>IF(#REF!="","",#REF!)</f>
        <v>#REF!</v>
      </c>
      <c r="AH207" s="1101"/>
      <c r="AI207" s="1151" t="e">
        <f>IF(#REF!="","",#REF!)</f>
        <v>#REF!</v>
      </c>
      <c r="AJ207" s="1101"/>
      <c r="AK207" s="1294" t="e">
        <f>IF(#REF!="","",#REF!)</f>
        <v>#REF!</v>
      </c>
      <c r="AL207" s="1067"/>
      <c r="AM207" s="1295"/>
      <c r="AN207" s="1066" t="e">
        <f>IF(#REF!="","",#REF!)</f>
        <v>#REF!</v>
      </c>
      <c r="AO207" s="1067"/>
      <c r="AP207" s="1068" t="e">
        <f>+#REF!</f>
        <v>#REF!</v>
      </c>
      <c r="AQ207" s="1069"/>
      <c r="AR207" s="588"/>
      <c r="AS207" s="1063" t="e">
        <f>+#REF!</f>
        <v>#REF!</v>
      </c>
      <c r="AT207" s="1064"/>
      <c r="AU207" s="1064"/>
      <c r="AV207" s="1064"/>
      <c r="AW207" s="1065"/>
      <c r="AX207" s="756"/>
      <c r="AY207" s="756"/>
      <c r="AZ207" s="756"/>
      <c r="BA207" s="756"/>
      <c r="BB207" s="603"/>
      <c r="BC207" s="1124" t="e">
        <f>IF(#REF!="","",#REF!)</f>
        <v>#REF!</v>
      </c>
      <c r="BD207" s="1125"/>
      <c r="BE207" s="1125"/>
      <c r="BF207" s="1125"/>
      <c r="BG207" s="1125"/>
      <c r="BH207" s="1060" t="e">
        <f>IF(#REF!="","",#REF!)</f>
        <v>#REF!</v>
      </c>
      <c r="BI207" s="1061"/>
      <c r="BJ207" s="1061"/>
      <c r="BK207" s="1062"/>
      <c r="BL207" s="1139" t="e">
        <f>+#REF!</f>
        <v>#REF!</v>
      </c>
      <c r="BM207" s="1139"/>
      <c r="BN207" s="1139"/>
      <c r="BO207" s="1139"/>
      <c r="BP207" s="1046" t="e">
        <f>+#REF!</f>
        <v>#REF!</v>
      </c>
      <c r="BQ207" s="1047"/>
      <c r="BR207" s="1047"/>
      <c r="BS207" s="1047"/>
      <c r="BT207" s="1047"/>
      <c r="BU207" s="1047"/>
      <c r="BV207" s="1048"/>
      <c r="BW207" s="1046" t="e">
        <f>IF(#REF!="","",#REF!)</f>
        <v>#REF!</v>
      </c>
      <c r="BX207" s="1047"/>
      <c r="BY207" s="1047"/>
      <c r="BZ207" s="1047"/>
      <c r="CA207" s="1047"/>
      <c r="CB207" s="1048"/>
      <c r="CC207" s="1049" t="e">
        <f>+#REF!</f>
        <v>#REF!</v>
      </c>
      <c r="CD207" s="1049"/>
      <c r="CE207" s="1049"/>
      <c r="CF207" s="1049"/>
      <c r="CG207" s="1050"/>
      <c r="CH207" s="93"/>
      <c r="CI207" s="94"/>
      <c r="CM207" s="401"/>
      <c r="CO207" s="40"/>
      <c r="CP207" s="35"/>
      <c r="CQ207" s="604"/>
      <c r="CR207" s="605"/>
      <c r="CS207" s="36"/>
      <c r="CT207" s="36"/>
      <c r="CU207" s="604"/>
      <c r="CV207" s="606"/>
      <c r="CW207" s="37"/>
      <c r="CX207" s="38"/>
      <c r="CY207" s="39"/>
      <c r="CZ207" s="43"/>
    </row>
    <row r="208" spans="1:106" s="42" customFormat="1" ht="18.75" hidden="1" customHeight="1" x14ac:dyDescent="0.25">
      <c r="A208" s="401"/>
      <c r="B208" s="92"/>
      <c r="C208" s="430">
        <v>7</v>
      </c>
      <c r="D208" s="1622" t="str">
        <f t="shared" si="6"/>
        <v>מיפוי פוטוגרמטרי בקנ"מ 1:1250 בשטח פתוח (שטח מסוג א')</v>
      </c>
      <c r="E208" s="1622"/>
      <c r="F208" s="1622"/>
      <c r="G208" s="1622"/>
      <c r="H208" s="1622"/>
      <c r="I208" s="1622"/>
      <c r="J208" s="1622"/>
      <c r="K208" s="1622"/>
      <c r="L208" s="1623"/>
      <c r="M208" s="607" t="e">
        <f>IF(#REF!="","",#REF!)</f>
        <v>#REF!</v>
      </c>
      <c r="N208" s="608" t="e">
        <f>IF(#REF!="","",#REF!)</f>
        <v>#REF!</v>
      </c>
      <c r="O208" s="1514" t="e">
        <f>IF(#REF!="","",#REF!)</f>
        <v>#REF!</v>
      </c>
      <c r="P208" s="1101"/>
      <c r="Q208" s="1101"/>
      <c r="R208" s="1101"/>
      <c r="S208" s="1101"/>
      <c r="T208" s="1101"/>
      <c r="U208" s="1101"/>
      <c r="V208" s="1074" t="e">
        <f>IF(#REF!="","",#REF!)</f>
        <v>#REF!</v>
      </c>
      <c r="W208" s="1075"/>
      <c r="X208" s="1075"/>
      <c r="Y208" s="1097" t="e">
        <f>IF(#REF!="","",#REF!)</f>
        <v>#REF!</v>
      </c>
      <c r="Z208" s="1097"/>
      <c r="AA208" s="1098" t="e">
        <f>IF(#REF!="","",#REF!)</f>
        <v>#REF!</v>
      </c>
      <c r="AB208" s="1099"/>
      <c r="AC208" s="1100" t="e">
        <f>IF(#REF!="","",#REF!)</f>
        <v>#REF!</v>
      </c>
      <c r="AD208" s="1101"/>
      <c r="AE208" s="1102" t="e">
        <f>IF(#REF!="","",#REF!)</f>
        <v>#REF!</v>
      </c>
      <c r="AF208" s="1099"/>
      <c r="AG208" s="1150" t="e">
        <f>IF(#REF!="","",#REF!)</f>
        <v>#REF!</v>
      </c>
      <c r="AH208" s="1101"/>
      <c r="AI208" s="1151" t="e">
        <f>IF(#REF!="","",#REF!)</f>
        <v>#REF!</v>
      </c>
      <c r="AJ208" s="1101"/>
      <c r="AK208" s="1294" t="e">
        <f>IF(#REF!="","",#REF!)</f>
        <v>#REF!</v>
      </c>
      <c r="AL208" s="1067"/>
      <c r="AM208" s="1295"/>
      <c r="AN208" s="1066" t="e">
        <f>IF(#REF!="","",#REF!)</f>
        <v>#REF!</v>
      </c>
      <c r="AO208" s="1067"/>
      <c r="AP208" s="1068" t="e">
        <f>+#REF!</f>
        <v>#REF!</v>
      </c>
      <c r="AQ208" s="1069"/>
      <c r="AR208" s="588"/>
      <c r="AS208" s="1063" t="e">
        <f>+#REF!</f>
        <v>#REF!</v>
      </c>
      <c r="AT208" s="1064"/>
      <c r="AU208" s="1064"/>
      <c r="AV208" s="1064"/>
      <c r="AW208" s="1065"/>
      <c r="AX208" s="756"/>
      <c r="AY208" s="756"/>
      <c r="AZ208" s="756"/>
      <c r="BA208" s="756"/>
      <c r="BB208" s="603"/>
      <c r="BC208" s="1124" t="e">
        <f>IF(#REF!="","",#REF!)</f>
        <v>#REF!</v>
      </c>
      <c r="BD208" s="1125"/>
      <c r="BE208" s="1125"/>
      <c r="BF208" s="1125"/>
      <c r="BG208" s="1125"/>
      <c r="BH208" s="1060" t="e">
        <f>IF(#REF!="","",#REF!)</f>
        <v>#REF!</v>
      </c>
      <c r="BI208" s="1061"/>
      <c r="BJ208" s="1061"/>
      <c r="BK208" s="1062"/>
      <c r="BL208" s="1139" t="e">
        <f>+#REF!</f>
        <v>#REF!</v>
      </c>
      <c r="BM208" s="1139"/>
      <c r="BN208" s="1139"/>
      <c r="BO208" s="1139"/>
      <c r="BP208" s="1046" t="e">
        <f>+#REF!</f>
        <v>#REF!</v>
      </c>
      <c r="BQ208" s="1047"/>
      <c r="BR208" s="1047"/>
      <c r="BS208" s="1047"/>
      <c r="BT208" s="1047"/>
      <c r="BU208" s="1047"/>
      <c r="BV208" s="1048"/>
      <c r="BW208" s="1046" t="e">
        <f>IF(#REF!="","",#REF!)</f>
        <v>#REF!</v>
      </c>
      <c r="BX208" s="1047"/>
      <c r="BY208" s="1047"/>
      <c r="BZ208" s="1047"/>
      <c r="CA208" s="1047"/>
      <c r="CB208" s="1048"/>
      <c r="CC208" s="1049" t="e">
        <f>+#REF!</f>
        <v>#REF!</v>
      </c>
      <c r="CD208" s="1049"/>
      <c r="CE208" s="1049"/>
      <c r="CF208" s="1049"/>
      <c r="CG208" s="1050"/>
      <c r="CH208" s="5"/>
      <c r="CI208" s="92"/>
      <c r="CJ208" s="209"/>
      <c r="CK208" s="209"/>
      <c r="CM208" s="401"/>
      <c r="CP208" s="35"/>
      <c r="CQ208" s="604"/>
      <c r="CR208" s="605"/>
      <c r="CS208" s="36"/>
      <c r="CT208" s="36"/>
      <c r="CU208" s="604"/>
      <c r="CV208" s="606"/>
      <c r="CW208" s="37"/>
      <c r="CX208" s="38"/>
      <c r="CY208" s="39"/>
      <c r="CZ208" s="43"/>
    </row>
    <row r="209" spans="1:116" s="42" customFormat="1" ht="18.75" hidden="1" customHeight="1" x14ac:dyDescent="0.25">
      <c r="A209" s="401"/>
      <c r="B209" s="92"/>
      <c r="C209" s="430">
        <v>8</v>
      </c>
      <c r="D209" s="1622" t="str">
        <f t="shared" si="6"/>
        <v>מיפוי פוטוגרמטרי בקנ"מ 1:1250 בשטח בנוי     (שטח מסוג ב' ו- ג')</v>
      </c>
      <c r="E209" s="1622"/>
      <c r="F209" s="1622"/>
      <c r="G209" s="1622"/>
      <c r="H209" s="1622"/>
      <c r="I209" s="1622"/>
      <c r="J209" s="1622"/>
      <c r="K209" s="1622"/>
      <c r="L209" s="1623"/>
      <c r="M209" s="607" t="e">
        <f>IF(#REF!="","",#REF!)</f>
        <v>#REF!</v>
      </c>
      <c r="N209" s="608" t="e">
        <f>IF(#REF!="","",#REF!)</f>
        <v>#REF!</v>
      </c>
      <c r="O209" s="1514" t="e">
        <f>IF(#REF!="","",#REF!)</f>
        <v>#REF!</v>
      </c>
      <c r="P209" s="1101"/>
      <c r="Q209" s="1101"/>
      <c r="R209" s="1101"/>
      <c r="S209" s="1101"/>
      <c r="T209" s="1101"/>
      <c r="U209" s="1101"/>
      <c r="V209" s="1074" t="e">
        <f>IF(#REF!="","",#REF!)</f>
        <v>#REF!</v>
      </c>
      <c r="W209" s="1075"/>
      <c r="X209" s="1075"/>
      <c r="Y209" s="1097" t="e">
        <f>IF(#REF!="","",#REF!)</f>
        <v>#REF!</v>
      </c>
      <c r="Z209" s="1097"/>
      <c r="AA209" s="1098" t="e">
        <f>IF(#REF!="","",#REF!)</f>
        <v>#REF!</v>
      </c>
      <c r="AB209" s="1099"/>
      <c r="AC209" s="1100" t="e">
        <f>IF(#REF!="","",#REF!)</f>
        <v>#REF!</v>
      </c>
      <c r="AD209" s="1101"/>
      <c r="AE209" s="1102" t="e">
        <f>IF(#REF!="","",#REF!)</f>
        <v>#REF!</v>
      </c>
      <c r="AF209" s="1099"/>
      <c r="AG209" s="1150" t="e">
        <f>IF(#REF!="","",#REF!)</f>
        <v>#REF!</v>
      </c>
      <c r="AH209" s="1101"/>
      <c r="AI209" s="1151" t="e">
        <f>IF(#REF!="","",#REF!)</f>
        <v>#REF!</v>
      </c>
      <c r="AJ209" s="1101"/>
      <c r="AK209" s="1294" t="e">
        <f>IF(#REF!="","",#REF!)</f>
        <v>#REF!</v>
      </c>
      <c r="AL209" s="1067"/>
      <c r="AM209" s="1295"/>
      <c r="AN209" s="1066" t="e">
        <f>IF(#REF!="","",#REF!)</f>
        <v>#REF!</v>
      </c>
      <c r="AO209" s="1067"/>
      <c r="AP209" s="1068" t="e">
        <f>+#REF!</f>
        <v>#REF!</v>
      </c>
      <c r="AQ209" s="1069"/>
      <c r="AR209" s="588"/>
      <c r="AS209" s="1063" t="e">
        <f>+#REF!</f>
        <v>#REF!</v>
      </c>
      <c r="AT209" s="1064"/>
      <c r="AU209" s="1064"/>
      <c r="AV209" s="1064"/>
      <c r="AW209" s="1065"/>
      <c r="AX209" s="756"/>
      <c r="AY209" s="756"/>
      <c r="AZ209" s="756"/>
      <c r="BA209" s="756"/>
      <c r="BB209" s="603"/>
      <c r="BC209" s="1124" t="e">
        <f>IF(#REF!="","",#REF!)</f>
        <v>#REF!</v>
      </c>
      <c r="BD209" s="1125"/>
      <c r="BE209" s="1125"/>
      <c r="BF209" s="1125"/>
      <c r="BG209" s="1125"/>
      <c r="BH209" s="1060" t="e">
        <f>IF(#REF!="","",#REF!)</f>
        <v>#REF!</v>
      </c>
      <c r="BI209" s="1061"/>
      <c r="BJ209" s="1061"/>
      <c r="BK209" s="1062"/>
      <c r="BL209" s="1139" t="e">
        <f>+#REF!</f>
        <v>#REF!</v>
      </c>
      <c r="BM209" s="1139"/>
      <c r="BN209" s="1139"/>
      <c r="BO209" s="1139"/>
      <c r="BP209" s="1046" t="e">
        <f>+#REF!</f>
        <v>#REF!</v>
      </c>
      <c r="BQ209" s="1047"/>
      <c r="BR209" s="1047"/>
      <c r="BS209" s="1047"/>
      <c r="BT209" s="1047"/>
      <c r="BU209" s="1047"/>
      <c r="BV209" s="1048"/>
      <c r="BW209" s="1046" t="e">
        <f>IF(#REF!="","",#REF!)</f>
        <v>#REF!</v>
      </c>
      <c r="BX209" s="1047"/>
      <c r="BY209" s="1047"/>
      <c r="BZ209" s="1047"/>
      <c r="CA209" s="1047"/>
      <c r="CB209" s="1048"/>
      <c r="CC209" s="1049" t="e">
        <f>+#REF!</f>
        <v>#REF!</v>
      </c>
      <c r="CD209" s="1049"/>
      <c r="CE209" s="1049"/>
      <c r="CF209" s="1049"/>
      <c r="CG209" s="1050"/>
      <c r="CJ209" s="209"/>
      <c r="CK209" s="209"/>
      <c r="CM209" s="401"/>
      <c r="CP209" s="35"/>
      <c r="CQ209" s="604"/>
      <c r="CR209" s="605"/>
      <c r="CS209" s="36"/>
      <c r="CT209" s="36"/>
      <c r="CU209" s="604"/>
      <c r="CV209" s="606"/>
      <c r="CW209" s="37"/>
      <c r="CX209" s="38"/>
      <c r="CY209" s="39"/>
      <c r="CZ209" s="43"/>
    </row>
    <row r="210" spans="1:116" s="42" customFormat="1" ht="18.75" hidden="1" customHeight="1" x14ac:dyDescent="0.25">
      <c r="A210" s="401"/>
      <c r="B210" s="92"/>
      <c r="C210" s="430">
        <v>9</v>
      </c>
      <c r="D210" s="1622" t="str">
        <f t="shared" si="6"/>
        <v>מיפוי פוטוגרמטרי בקנ"מ 1:2500 בשטח פתוח (שטח מסוג א')</v>
      </c>
      <c r="E210" s="1622"/>
      <c r="F210" s="1622"/>
      <c r="G210" s="1622"/>
      <c r="H210" s="1622"/>
      <c r="I210" s="1622"/>
      <c r="J210" s="1622"/>
      <c r="K210" s="1622"/>
      <c r="L210" s="1623"/>
      <c r="M210" s="607" t="e">
        <f>IF(#REF!="","",#REF!)</f>
        <v>#REF!</v>
      </c>
      <c r="N210" s="608" t="e">
        <f>IF(#REF!="","",#REF!)</f>
        <v>#REF!</v>
      </c>
      <c r="O210" s="1514" t="e">
        <f>IF(#REF!="","",#REF!)</f>
        <v>#REF!</v>
      </c>
      <c r="P210" s="1101"/>
      <c r="Q210" s="1101"/>
      <c r="R210" s="1101"/>
      <c r="S210" s="1101"/>
      <c r="T210" s="1101"/>
      <c r="U210" s="1101"/>
      <c r="V210" s="1074" t="e">
        <f>IF(#REF!="","",#REF!)</f>
        <v>#REF!</v>
      </c>
      <c r="W210" s="1075"/>
      <c r="X210" s="1075"/>
      <c r="Y210" s="1097" t="e">
        <f>IF(#REF!="","",#REF!)</f>
        <v>#REF!</v>
      </c>
      <c r="Z210" s="1097"/>
      <c r="AA210" s="1098" t="e">
        <f>IF(#REF!="","",#REF!)</f>
        <v>#REF!</v>
      </c>
      <c r="AB210" s="1099"/>
      <c r="AC210" s="1100" t="e">
        <f>IF(#REF!="","",#REF!)</f>
        <v>#REF!</v>
      </c>
      <c r="AD210" s="1101"/>
      <c r="AE210" s="1102" t="e">
        <f>IF(#REF!="","",#REF!)</f>
        <v>#REF!</v>
      </c>
      <c r="AF210" s="1099"/>
      <c r="AG210" s="1150" t="e">
        <f>IF(#REF!="","",#REF!)</f>
        <v>#REF!</v>
      </c>
      <c r="AH210" s="1101"/>
      <c r="AI210" s="1151" t="e">
        <f>IF(#REF!="","",#REF!)</f>
        <v>#REF!</v>
      </c>
      <c r="AJ210" s="1101"/>
      <c r="AK210" s="1294" t="e">
        <f>IF(#REF!="","",#REF!)</f>
        <v>#REF!</v>
      </c>
      <c r="AL210" s="1067"/>
      <c r="AM210" s="1295"/>
      <c r="AN210" s="1066" t="e">
        <f>IF(#REF!="","",#REF!)</f>
        <v>#REF!</v>
      </c>
      <c r="AO210" s="1067"/>
      <c r="AP210" s="1068" t="e">
        <f>+#REF!</f>
        <v>#REF!</v>
      </c>
      <c r="AQ210" s="1069"/>
      <c r="AR210" s="588"/>
      <c r="AS210" s="1063" t="e">
        <f>+#REF!</f>
        <v>#REF!</v>
      </c>
      <c r="AT210" s="1064"/>
      <c r="AU210" s="1064"/>
      <c r="AV210" s="1064"/>
      <c r="AW210" s="1065"/>
      <c r="AX210" s="756"/>
      <c r="AY210" s="756"/>
      <c r="AZ210" s="756"/>
      <c r="BA210" s="756"/>
      <c r="BB210" s="603"/>
      <c r="BC210" s="1124" t="e">
        <f>IF(#REF!="","",#REF!)</f>
        <v>#REF!</v>
      </c>
      <c r="BD210" s="1125"/>
      <c r="BE210" s="1125"/>
      <c r="BF210" s="1125"/>
      <c r="BG210" s="1125"/>
      <c r="BH210" s="1060" t="e">
        <f>IF(#REF!="","",#REF!)</f>
        <v>#REF!</v>
      </c>
      <c r="BI210" s="1061"/>
      <c r="BJ210" s="1061"/>
      <c r="BK210" s="1062"/>
      <c r="BL210" s="1139" t="e">
        <f>+#REF!</f>
        <v>#REF!</v>
      </c>
      <c r="BM210" s="1139"/>
      <c r="BN210" s="1139"/>
      <c r="BO210" s="1139"/>
      <c r="BP210" s="1046" t="e">
        <f>+#REF!</f>
        <v>#REF!</v>
      </c>
      <c r="BQ210" s="1047"/>
      <c r="BR210" s="1047"/>
      <c r="BS210" s="1047"/>
      <c r="BT210" s="1047"/>
      <c r="BU210" s="1047"/>
      <c r="BV210" s="1048"/>
      <c r="BW210" s="1046" t="e">
        <f>IF(#REF!="","",#REF!)</f>
        <v>#REF!</v>
      </c>
      <c r="BX210" s="1047"/>
      <c r="BY210" s="1047"/>
      <c r="BZ210" s="1047"/>
      <c r="CA210" s="1047"/>
      <c r="CB210" s="1048"/>
      <c r="CC210" s="1049" t="e">
        <f>+#REF!</f>
        <v>#REF!</v>
      </c>
      <c r="CD210" s="1049"/>
      <c r="CE210" s="1049"/>
      <c r="CF210" s="1049"/>
      <c r="CG210" s="1050"/>
      <c r="CH210" s="6"/>
      <c r="CI210" s="92"/>
      <c r="CJ210" s="209"/>
      <c r="CK210" s="209"/>
      <c r="CM210" s="401"/>
      <c r="CP210" s="35"/>
      <c r="CQ210" s="604"/>
      <c r="CR210" s="605"/>
      <c r="CS210" s="36"/>
      <c r="CT210" s="36"/>
      <c r="CU210" s="604"/>
      <c r="CV210" s="606"/>
      <c r="CW210" s="37"/>
      <c r="CX210" s="38"/>
      <c r="CY210" s="39"/>
      <c r="CZ210" s="43"/>
    </row>
    <row r="211" spans="1:116" s="42" customFormat="1" ht="18.75" hidden="1" customHeight="1" x14ac:dyDescent="0.25">
      <c r="A211" s="401"/>
      <c r="B211" s="92"/>
      <c r="C211" s="430">
        <v>10</v>
      </c>
      <c r="D211" s="1622" t="str">
        <f t="shared" si="6"/>
        <v>מיפוי פוטוגרמטרי בקנ"מ 1:2500 בשטח בנוי     (שטח מסוג ב' ו- ג')</v>
      </c>
      <c r="E211" s="1622"/>
      <c r="F211" s="1622"/>
      <c r="G211" s="1622"/>
      <c r="H211" s="1622"/>
      <c r="I211" s="1622"/>
      <c r="J211" s="1622"/>
      <c r="K211" s="1622"/>
      <c r="L211" s="1623"/>
      <c r="M211" s="607" t="e">
        <f>IF(#REF!="","",#REF!)</f>
        <v>#REF!</v>
      </c>
      <c r="N211" s="608" t="e">
        <f>IF(#REF!="","",#REF!)</f>
        <v>#REF!</v>
      </c>
      <c r="O211" s="1514" t="e">
        <f>IF(#REF!="","",#REF!)</f>
        <v>#REF!</v>
      </c>
      <c r="P211" s="1101"/>
      <c r="Q211" s="1101"/>
      <c r="R211" s="1101"/>
      <c r="S211" s="1101"/>
      <c r="T211" s="1101"/>
      <c r="U211" s="1101"/>
      <c r="V211" s="1074" t="e">
        <f>IF(#REF!="","",#REF!)</f>
        <v>#REF!</v>
      </c>
      <c r="W211" s="1075"/>
      <c r="X211" s="1075"/>
      <c r="Y211" s="1097" t="e">
        <f>IF(#REF!="","",#REF!)</f>
        <v>#REF!</v>
      </c>
      <c r="Z211" s="1097"/>
      <c r="AA211" s="1098" t="e">
        <f>IF(#REF!="","",#REF!)</f>
        <v>#REF!</v>
      </c>
      <c r="AB211" s="1099"/>
      <c r="AC211" s="1100" t="e">
        <f>IF(#REF!="","",#REF!)</f>
        <v>#REF!</v>
      </c>
      <c r="AD211" s="1101"/>
      <c r="AE211" s="1102" t="e">
        <f>IF(#REF!="","",#REF!)</f>
        <v>#REF!</v>
      </c>
      <c r="AF211" s="1099"/>
      <c r="AG211" s="1150" t="e">
        <f>IF(#REF!="","",#REF!)</f>
        <v>#REF!</v>
      </c>
      <c r="AH211" s="1101"/>
      <c r="AI211" s="1151" t="e">
        <f>IF(#REF!="","",#REF!)</f>
        <v>#REF!</v>
      </c>
      <c r="AJ211" s="1101"/>
      <c r="AK211" s="1294" t="e">
        <f>IF(#REF!="","",#REF!)</f>
        <v>#REF!</v>
      </c>
      <c r="AL211" s="1067"/>
      <c r="AM211" s="1295"/>
      <c r="AN211" s="1066" t="e">
        <f>IF(#REF!="","",#REF!)</f>
        <v>#REF!</v>
      </c>
      <c r="AO211" s="1067"/>
      <c r="AP211" s="1068" t="e">
        <f>+#REF!</f>
        <v>#REF!</v>
      </c>
      <c r="AQ211" s="1069"/>
      <c r="AR211" s="588"/>
      <c r="AS211" s="1063" t="e">
        <f>+#REF!</f>
        <v>#REF!</v>
      </c>
      <c r="AT211" s="1064"/>
      <c r="AU211" s="1064"/>
      <c r="AV211" s="1064"/>
      <c r="AW211" s="1065"/>
      <c r="AX211" s="756"/>
      <c r="AY211" s="756"/>
      <c r="AZ211" s="756"/>
      <c r="BA211" s="756"/>
      <c r="BB211" s="603"/>
      <c r="BC211" s="1124" t="e">
        <f>IF(#REF!="","",#REF!)</f>
        <v>#REF!</v>
      </c>
      <c r="BD211" s="1125"/>
      <c r="BE211" s="1125"/>
      <c r="BF211" s="1125"/>
      <c r="BG211" s="1125"/>
      <c r="BH211" s="1060" t="e">
        <f>IF(#REF!="","",#REF!)</f>
        <v>#REF!</v>
      </c>
      <c r="BI211" s="1061"/>
      <c r="BJ211" s="1061"/>
      <c r="BK211" s="1062"/>
      <c r="BL211" s="1139" t="e">
        <f>+#REF!</f>
        <v>#REF!</v>
      </c>
      <c r="BM211" s="1139"/>
      <c r="BN211" s="1139"/>
      <c r="BO211" s="1139"/>
      <c r="BP211" s="1046" t="e">
        <f>+#REF!</f>
        <v>#REF!</v>
      </c>
      <c r="BQ211" s="1047"/>
      <c r="BR211" s="1047"/>
      <c r="BS211" s="1047"/>
      <c r="BT211" s="1047"/>
      <c r="BU211" s="1047"/>
      <c r="BV211" s="1048"/>
      <c r="BW211" s="1046" t="e">
        <f>IF(#REF!="","",#REF!)</f>
        <v>#REF!</v>
      </c>
      <c r="BX211" s="1047"/>
      <c r="BY211" s="1047"/>
      <c r="BZ211" s="1047"/>
      <c r="CA211" s="1047"/>
      <c r="CB211" s="1048"/>
      <c r="CC211" s="1049" t="e">
        <f>+#REF!</f>
        <v>#REF!</v>
      </c>
      <c r="CD211" s="1049"/>
      <c r="CE211" s="1049"/>
      <c r="CF211" s="1049"/>
      <c r="CG211" s="1050"/>
      <c r="CH211" s="6"/>
      <c r="CI211" s="92"/>
      <c r="CJ211" s="209"/>
      <c r="CK211" s="209"/>
      <c r="CM211" s="401"/>
      <c r="CP211" s="35"/>
      <c r="CQ211" s="604"/>
      <c r="CR211" s="605"/>
      <c r="CS211" s="36"/>
      <c r="CT211" s="36"/>
      <c r="CU211" s="604"/>
      <c r="CV211" s="606"/>
      <c r="CW211" s="37"/>
      <c r="CX211" s="38"/>
      <c r="CY211" s="39"/>
      <c r="CZ211" s="43"/>
    </row>
    <row r="212" spans="1:116" s="42" customFormat="1" ht="18.75" hidden="1" customHeight="1" x14ac:dyDescent="0.25">
      <c r="A212" s="401"/>
      <c r="B212" s="92"/>
      <c r="C212" s="430">
        <v>11</v>
      </c>
      <c r="D212" s="1622" t="str">
        <f t="shared" si="6"/>
        <v>מיפוי פוטוגרמטרי בקנ"מ 1:5000 בשטח פתוח (שטח מסוג א')</v>
      </c>
      <c r="E212" s="1622"/>
      <c r="F212" s="1622"/>
      <c r="G212" s="1622"/>
      <c r="H212" s="1622"/>
      <c r="I212" s="1622"/>
      <c r="J212" s="1622"/>
      <c r="K212" s="1622"/>
      <c r="L212" s="1623"/>
      <c r="M212" s="607" t="e">
        <f>IF(#REF!="","",#REF!)</f>
        <v>#REF!</v>
      </c>
      <c r="N212" s="608" t="e">
        <f>IF(#REF!="","",#REF!)</f>
        <v>#REF!</v>
      </c>
      <c r="O212" s="1514" t="e">
        <f>IF(#REF!="","",#REF!)</f>
        <v>#REF!</v>
      </c>
      <c r="P212" s="1101"/>
      <c r="Q212" s="1101"/>
      <c r="R212" s="1101"/>
      <c r="S212" s="1101"/>
      <c r="T212" s="1101"/>
      <c r="U212" s="1101"/>
      <c r="V212" s="1074" t="e">
        <f>IF(#REF!="","",#REF!)</f>
        <v>#REF!</v>
      </c>
      <c r="W212" s="1075"/>
      <c r="X212" s="1075"/>
      <c r="Y212" s="1097" t="e">
        <f>IF(#REF!="","",#REF!)</f>
        <v>#REF!</v>
      </c>
      <c r="Z212" s="1097"/>
      <c r="AA212" s="1098" t="e">
        <f>IF(#REF!="","",#REF!)</f>
        <v>#REF!</v>
      </c>
      <c r="AB212" s="1099"/>
      <c r="AC212" s="1100" t="e">
        <f>IF(#REF!="","",#REF!)</f>
        <v>#REF!</v>
      </c>
      <c r="AD212" s="1101"/>
      <c r="AE212" s="1102" t="e">
        <f>IF(#REF!="","",#REF!)</f>
        <v>#REF!</v>
      </c>
      <c r="AF212" s="1099"/>
      <c r="AG212" s="1150" t="e">
        <f>IF(#REF!="","",#REF!)</f>
        <v>#REF!</v>
      </c>
      <c r="AH212" s="1101"/>
      <c r="AI212" s="1151" t="e">
        <f>IF(#REF!="","",#REF!)</f>
        <v>#REF!</v>
      </c>
      <c r="AJ212" s="1101"/>
      <c r="AK212" s="1294" t="e">
        <f>IF(#REF!="","",#REF!)</f>
        <v>#REF!</v>
      </c>
      <c r="AL212" s="1067"/>
      <c r="AM212" s="1295"/>
      <c r="AN212" s="1066" t="e">
        <f>IF(#REF!="","",#REF!)</f>
        <v>#REF!</v>
      </c>
      <c r="AO212" s="1067"/>
      <c r="AP212" s="1068" t="e">
        <f>+#REF!</f>
        <v>#REF!</v>
      </c>
      <c r="AQ212" s="1069"/>
      <c r="AR212" s="588"/>
      <c r="AS212" s="1063" t="e">
        <f>+#REF!</f>
        <v>#REF!</v>
      </c>
      <c r="AT212" s="1064"/>
      <c r="AU212" s="1064"/>
      <c r="AV212" s="1064"/>
      <c r="AW212" s="1065"/>
      <c r="AX212" s="756"/>
      <c r="AY212" s="756"/>
      <c r="AZ212" s="756"/>
      <c r="BA212" s="756"/>
      <c r="BB212" s="603"/>
      <c r="BC212" s="1124" t="e">
        <f>IF(#REF!="","",#REF!)</f>
        <v>#REF!</v>
      </c>
      <c r="BD212" s="1125"/>
      <c r="BE212" s="1125"/>
      <c r="BF212" s="1125"/>
      <c r="BG212" s="1125"/>
      <c r="BH212" s="1060" t="e">
        <f>IF(#REF!="","",#REF!)</f>
        <v>#REF!</v>
      </c>
      <c r="BI212" s="1061"/>
      <c r="BJ212" s="1061"/>
      <c r="BK212" s="1062"/>
      <c r="BL212" s="1139" t="e">
        <f>+#REF!</f>
        <v>#REF!</v>
      </c>
      <c r="BM212" s="1139"/>
      <c r="BN212" s="1139"/>
      <c r="BO212" s="1139"/>
      <c r="BP212" s="1046" t="e">
        <f>+#REF!</f>
        <v>#REF!</v>
      </c>
      <c r="BQ212" s="1047"/>
      <c r="BR212" s="1047"/>
      <c r="BS212" s="1047"/>
      <c r="BT212" s="1047"/>
      <c r="BU212" s="1047"/>
      <c r="BV212" s="1048"/>
      <c r="BW212" s="1046" t="e">
        <f>IF(#REF!="","",#REF!)</f>
        <v>#REF!</v>
      </c>
      <c r="BX212" s="1047"/>
      <c r="BY212" s="1047"/>
      <c r="BZ212" s="1047"/>
      <c r="CA212" s="1047"/>
      <c r="CB212" s="1048"/>
      <c r="CC212" s="1049" t="e">
        <f>+#REF!</f>
        <v>#REF!</v>
      </c>
      <c r="CD212" s="1049"/>
      <c r="CE212" s="1049"/>
      <c r="CF212" s="1049"/>
      <c r="CG212" s="1050"/>
      <c r="CH212" s="6"/>
      <c r="CI212" s="92"/>
      <c r="CJ212" s="209"/>
      <c r="CK212" s="209"/>
      <c r="CM212" s="401"/>
      <c r="CP212" s="35"/>
      <c r="CQ212" s="604"/>
      <c r="CR212" s="605"/>
      <c r="CS212" s="36"/>
      <c r="CT212" s="36"/>
      <c r="CU212" s="604"/>
      <c r="CV212" s="606"/>
      <c r="CW212" s="37"/>
      <c r="CX212" s="38"/>
      <c r="CY212" s="39"/>
      <c r="CZ212" s="43"/>
    </row>
    <row r="213" spans="1:116" s="42" customFormat="1" ht="18.75" hidden="1" customHeight="1" x14ac:dyDescent="0.25">
      <c r="A213" s="401"/>
      <c r="B213" s="92"/>
      <c r="C213" s="430">
        <v>12</v>
      </c>
      <c r="D213" s="1622" t="str">
        <f t="shared" si="6"/>
        <v>מיפוי פוטוגרמטרי בקנ"מ 1:5000 בשטח בנוי     (שטח מסוג ב' ו- ג')</v>
      </c>
      <c r="E213" s="1622"/>
      <c r="F213" s="1622"/>
      <c r="G213" s="1622"/>
      <c r="H213" s="1622"/>
      <c r="I213" s="1622"/>
      <c r="J213" s="1622"/>
      <c r="K213" s="1622"/>
      <c r="L213" s="1623"/>
      <c r="M213" s="607" t="e">
        <f>IF(#REF!="","",#REF!)</f>
        <v>#REF!</v>
      </c>
      <c r="N213" s="608" t="e">
        <f>IF(#REF!="","",#REF!)</f>
        <v>#REF!</v>
      </c>
      <c r="O213" s="1514" t="e">
        <f>IF(#REF!="","",#REF!)</f>
        <v>#REF!</v>
      </c>
      <c r="P213" s="1101"/>
      <c r="Q213" s="1101"/>
      <c r="R213" s="1101"/>
      <c r="S213" s="1101"/>
      <c r="T213" s="1101"/>
      <c r="U213" s="1101"/>
      <c r="V213" s="1074" t="e">
        <f>IF(#REF!="","",#REF!)</f>
        <v>#REF!</v>
      </c>
      <c r="W213" s="1075"/>
      <c r="X213" s="1075"/>
      <c r="Y213" s="1097" t="e">
        <f>IF(#REF!="","",#REF!)</f>
        <v>#REF!</v>
      </c>
      <c r="Z213" s="1097"/>
      <c r="AA213" s="1098" t="e">
        <f>IF(#REF!="","",#REF!)</f>
        <v>#REF!</v>
      </c>
      <c r="AB213" s="1099"/>
      <c r="AC213" s="1100" t="e">
        <f>IF(#REF!="","",#REF!)</f>
        <v>#REF!</v>
      </c>
      <c r="AD213" s="1101"/>
      <c r="AE213" s="1102" t="e">
        <f>IF(#REF!="","",#REF!)</f>
        <v>#REF!</v>
      </c>
      <c r="AF213" s="1099"/>
      <c r="AG213" s="1150" t="e">
        <f>IF(#REF!="","",#REF!)</f>
        <v>#REF!</v>
      </c>
      <c r="AH213" s="1101"/>
      <c r="AI213" s="1151" t="e">
        <f>IF(#REF!="","",#REF!)</f>
        <v>#REF!</v>
      </c>
      <c r="AJ213" s="1101"/>
      <c r="AK213" s="1294" t="e">
        <f>IF(#REF!="","",#REF!)</f>
        <v>#REF!</v>
      </c>
      <c r="AL213" s="1067"/>
      <c r="AM213" s="1295"/>
      <c r="AN213" s="1066" t="e">
        <f>IF(#REF!="","",#REF!)</f>
        <v>#REF!</v>
      </c>
      <c r="AO213" s="1067"/>
      <c r="AP213" s="1068" t="e">
        <f>+#REF!</f>
        <v>#REF!</v>
      </c>
      <c r="AQ213" s="1069"/>
      <c r="AR213" s="588"/>
      <c r="AS213" s="1063" t="e">
        <f>+#REF!</f>
        <v>#REF!</v>
      </c>
      <c r="AT213" s="1064"/>
      <c r="AU213" s="1064"/>
      <c r="AV213" s="1064"/>
      <c r="AW213" s="1065"/>
      <c r="AX213" s="756"/>
      <c r="AY213" s="756"/>
      <c r="AZ213" s="756"/>
      <c r="BA213" s="756"/>
      <c r="BB213" s="603"/>
      <c r="BC213" s="1124" t="e">
        <f>IF(#REF!="","",#REF!)</f>
        <v>#REF!</v>
      </c>
      <c r="BD213" s="1125"/>
      <c r="BE213" s="1125"/>
      <c r="BF213" s="1125"/>
      <c r="BG213" s="1125"/>
      <c r="BH213" s="1060" t="e">
        <f>IF(#REF!="","",#REF!)</f>
        <v>#REF!</v>
      </c>
      <c r="BI213" s="1061"/>
      <c r="BJ213" s="1061"/>
      <c r="BK213" s="1062"/>
      <c r="BL213" s="1139" t="e">
        <f>+#REF!</f>
        <v>#REF!</v>
      </c>
      <c r="BM213" s="1139"/>
      <c r="BN213" s="1139"/>
      <c r="BO213" s="1139"/>
      <c r="BP213" s="1046" t="e">
        <f>+#REF!</f>
        <v>#REF!</v>
      </c>
      <c r="BQ213" s="1047"/>
      <c r="BR213" s="1047"/>
      <c r="BS213" s="1047"/>
      <c r="BT213" s="1047"/>
      <c r="BU213" s="1047"/>
      <c r="BV213" s="1048"/>
      <c r="BW213" s="1046" t="e">
        <f>IF(#REF!="","",#REF!)</f>
        <v>#REF!</v>
      </c>
      <c r="BX213" s="1047"/>
      <c r="BY213" s="1047"/>
      <c r="BZ213" s="1047"/>
      <c r="CA213" s="1047"/>
      <c r="CB213" s="1048"/>
      <c r="CC213" s="1049" t="e">
        <f>+#REF!</f>
        <v>#REF!</v>
      </c>
      <c r="CD213" s="1049"/>
      <c r="CE213" s="1049"/>
      <c r="CF213" s="1049"/>
      <c r="CG213" s="1050"/>
      <c r="CH213" s="6"/>
      <c r="CI213" s="92"/>
      <c r="CJ213" s="209"/>
      <c r="CK213" s="209"/>
      <c r="CM213" s="401"/>
      <c r="CP213" s="35"/>
      <c r="CQ213" s="604"/>
      <c r="CR213" s="605"/>
      <c r="CS213" s="36"/>
      <c r="CT213" s="36"/>
      <c r="CU213" s="604"/>
      <c r="CV213" s="606"/>
      <c r="CW213" s="37"/>
      <c r="CX213" s="38"/>
      <c r="CY213" s="39"/>
      <c r="CZ213" s="43"/>
    </row>
    <row r="214" spans="1:116" s="42" customFormat="1" ht="18.75" hidden="1" customHeight="1" x14ac:dyDescent="0.25">
      <c r="A214" s="401"/>
      <c r="B214" s="92"/>
      <c r="C214" s="430">
        <v>13</v>
      </c>
      <c r="D214" s="1622" t="str">
        <f t="shared" si="6"/>
        <v>מיפוי פוטוגרמטרי בקנ"מ 1:500  לרצועה ברוחב 550 מ'  בשטח פתוח ובנוי (שטח מסוג א',ב' ו-ג')</v>
      </c>
      <c r="E214" s="1622"/>
      <c r="F214" s="1622"/>
      <c r="G214" s="1622"/>
      <c r="H214" s="1622"/>
      <c r="I214" s="1622"/>
      <c r="J214" s="1622"/>
      <c r="K214" s="1622"/>
      <c r="L214" s="1623"/>
      <c r="M214" s="607" t="e">
        <f>IF(#REF!="","",#REF!)</f>
        <v>#REF!</v>
      </c>
      <c r="N214" s="608" t="e">
        <f>IF(#REF!="","",#REF!)</f>
        <v>#REF!</v>
      </c>
      <c r="O214" s="1514" t="e">
        <f>IF(#REF!="","",#REF!)</f>
        <v>#REF!</v>
      </c>
      <c r="P214" s="1101"/>
      <c r="Q214" s="1101"/>
      <c r="R214" s="1101"/>
      <c r="S214" s="1101"/>
      <c r="T214" s="1101"/>
      <c r="U214" s="1101"/>
      <c r="V214" s="1074" t="e">
        <f>IF(#REF!="","",#REF!)</f>
        <v>#REF!</v>
      </c>
      <c r="W214" s="1075"/>
      <c r="X214" s="1075"/>
      <c r="Y214" s="1097" t="e">
        <f>IF(#REF!="","",#REF!)</f>
        <v>#REF!</v>
      </c>
      <c r="Z214" s="1097"/>
      <c r="AA214" s="1098" t="e">
        <f>IF(#REF!="","",#REF!)</f>
        <v>#REF!</v>
      </c>
      <c r="AB214" s="1099"/>
      <c r="AC214" s="1100" t="e">
        <f>IF(#REF!="","",#REF!)</f>
        <v>#REF!</v>
      </c>
      <c r="AD214" s="1101"/>
      <c r="AE214" s="1102" t="e">
        <f>IF(#REF!="","",#REF!)</f>
        <v>#REF!</v>
      </c>
      <c r="AF214" s="1099"/>
      <c r="AG214" s="1150" t="e">
        <f>IF(#REF!="","",#REF!)</f>
        <v>#REF!</v>
      </c>
      <c r="AH214" s="1101"/>
      <c r="AI214" s="1151" t="e">
        <f>IF(#REF!="","",#REF!)</f>
        <v>#REF!</v>
      </c>
      <c r="AJ214" s="1101"/>
      <c r="AK214" s="1294" t="e">
        <f>IF(#REF!="","",#REF!)</f>
        <v>#REF!</v>
      </c>
      <c r="AL214" s="1067"/>
      <c r="AM214" s="1295"/>
      <c r="AN214" s="1066" t="e">
        <f>IF(#REF!="","",#REF!)</f>
        <v>#REF!</v>
      </c>
      <c r="AO214" s="1067"/>
      <c r="AP214" s="1068" t="e">
        <f>+#REF!</f>
        <v>#REF!</v>
      </c>
      <c r="AQ214" s="1069"/>
      <c r="AR214" s="588"/>
      <c r="AS214" s="1063" t="e">
        <f>+#REF!</f>
        <v>#REF!</v>
      </c>
      <c r="AT214" s="1064"/>
      <c r="AU214" s="1064"/>
      <c r="AV214" s="1064"/>
      <c r="AW214" s="1065"/>
      <c r="AX214" s="756"/>
      <c r="AY214" s="756"/>
      <c r="AZ214" s="756"/>
      <c r="BA214" s="756"/>
      <c r="BB214" s="603"/>
      <c r="BC214" s="1124" t="e">
        <f>IF(#REF!="","",#REF!)</f>
        <v>#REF!</v>
      </c>
      <c r="BD214" s="1125"/>
      <c r="BE214" s="1125"/>
      <c r="BF214" s="1125"/>
      <c r="BG214" s="1125"/>
      <c r="BH214" s="1060" t="e">
        <f>IF(#REF!="","",#REF!)</f>
        <v>#REF!</v>
      </c>
      <c r="BI214" s="1061"/>
      <c r="BJ214" s="1061"/>
      <c r="BK214" s="1062"/>
      <c r="BL214" s="1139" t="e">
        <f>+#REF!</f>
        <v>#REF!</v>
      </c>
      <c r="BM214" s="1139"/>
      <c r="BN214" s="1139"/>
      <c r="BO214" s="1139"/>
      <c r="BP214" s="1046" t="e">
        <f>+#REF!</f>
        <v>#REF!</v>
      </c>
      <c r="BQ214" s="1047"/>
      <c r="BR214" s="1047"/>
      <c r="BS214" s="1047"/>
      <c r="BT214" s="1047"/>
      <c r="BU214" s="1047"/>
      <c r="BV214" s="1048"/>
      <c r="BW214" s="1046" t="e">
        <f>IF(#REF!="","",#REF!)</f>
        <v>#REF!</v>
      </c>
      <c r="BX214" s="1047"/>
      <c r="BY214" s="1047"/>
      <c r="BZ214" s="1047"/>
      <c r="CA214" s="1047"/>
      <c r="CB214" s="1048"/>
      <c r="CC214" s="1049" t="e">
        <f>+#REF!</f>
        <v>#REF!</v>
      </c>
      <c r="CD214" s="1049"/>
      <c r="CE214" s="1049"/>
      <c r="CF214" s="1049"/>
      <c r="CG214" s="1050"/>
      <c r="CH214" s="6"/>
      <c r="CI214" s="92"/>
      <c r="CJ214" s="209"/>
      <c r="CK214" s="209"/>
      <c r="CM214" s="401"/>
      <c r="CP214" s="35"/>
      <c r="CQ214" s="604"/>
      <c r="CR214" s="605"/>
      <c r="CS214" s="36"/>
      <c r="CT214" s="36"/>
      <c r="CU214" s="604"/>
      <c r="CV214" s="606"/>
      <c r="CW214" s="37"/>
      <c r="CX214" s="38"/>
      <c r="CY214" s="39"/>
      <c r="CZ214" s="43"/>
    </row>
    <row r="215" spans="1:116" s="42" customFormat="1" ht="18.75" hidden="1" customHeight="1" x14ac:dyDescent="0.25">
      <c r="A215" s="401"/>
      <c r="B215" s="92"/>
      <c r="C215" s="430">
        <v>14</v>
      </c>
      <c r="D215" s="1622" t="str">
        <f t="shared" si="6"/>
        <v>מיפוי פוטוגרמטרי בקנ"מ 1:1250  לרצועה ברוחב 920 מ'  בשטח פתוח ובנוי (שטח מסוג א',ב' ו-ג')</v>
      </c>
      <c r="E215" s="1622"/>
      <c r="F215" s="1622"/>
      <c r="G215" s="1622"/>
      <c r="H215" s="1622"/>
      <c r="I215" s="1622"/>
      <c r="J215" s="1622"/>
      <c r="K215" s="1622"/>
      <c r="L215" s="1623"/>
      <c r="M215" s="607" t="e">
        <f>IF(#REF!="","",#REF!)</f>
        <v>#REF!</v>
      </c>
      <c r="N215" s="608" t="e">
        <f>IF(#REF!="","",#REF!)</f>
        <v>#REF!</v>
      </c>
      <c r="O215" s="1514" t="e">
        <f>IF(#REF!="","",#REF!)</f>
        <v>#REF!</v>
      </c>
      <c r="P215" s="1101"/>
      <c r="Q215" s="1101"/>
      <c r="R215" s="1101"/>
      <c r="S215" s="1101"/>
      <c r="T215" s="1101"/>
      <c r="U215" s="1101"/>
      <c r="V215" s="1074" t="e">
        <f>IF(#REF!="","",#REF!)</f>
        <v>#REF!</v>
      </c>
      <c r="W215" s="1075"/>
      <c r="X215" s="1075"/>
      <c r="Y215" s="1097" t="e">
        <f>IF(#REF!="","",#REF!)</f>
        <v>#REF!</v>
      </c>
      <c r="Z215" s="1097"/>
      <c r="AA215" s="1098" t="e">
        <f>IF(#REF!="","",#REF!)</f>
        <v>#REF!</v>
      </c>
      <c r="AB215" s="1099"/>
      <c r="AC215" s="1100" t="e">
        <f>IF(#REF!="","",#REF!)</f>
        <v>#REF!</v>
      </c>
      <c r="AD215" s="1101"/>
      <c r="AE215" s="1102" t="e">
        <f>IF(#REF!="","",#REF!)</f>
        <v>#REF!</v>
      </c>
      <c r="AF215" s="1099"/>
      <c r="AG215" s="1150" t="e">
        <f>IF(#REF!="","",#REF!)</f>
        <v>#REF!</v>
      </c>
      <c r="AH215" s="1101"/>
      <c r="AI215" s="1151" t="e">
        <f>IF(#REF!="","",#REF!)</f>
        <v>#REF!</v>
      </c>
      <c r="AJ215" s="1101"/>
      <c r="AK215" s="1294" t="e">
        <f>IF(#REF!="","",#REF!)</f>
        <v>#REF!</v>
      </c>
      <c r="AL215" s="1067"/>
      <c r="AM215" s="1295"/>
      <c r="AN215" s="1066" t="e">
        <f>IF(#REF!="","",#REF!)</f>
        <v>#REF!</v>
      </c>
      <c r="AO215" s="1067"/>
      <c r="AP215" s="1068" t="e">
        <f>+#REF!</f>
        <v>#REF!</v>
      </c>
      <c r="AQ215" s="1069"/>
      <c r="AR215" s="588"/>
      <c r="AS215" s="1063" t="e">
        <f>+#REF!</f>
        <v>#REF!</v>
      </c>
      <c r="AT215" s="1064"/>
      <c r="AU215" s="1064"/>
      <c r="AV215" s="1064"/>
      <c r="AW215" s="1065"/>
      <c r="AX215" s="756"/>
      <c r="AY215" s="756"/>
      <c r="AZ215" s="756"/>
      <c r="BA215" s="756"/>
      <c r="BB215" s="603"/>
      <c r="BC215" s="1124" t="e">
        <f>IF(#REF!="","",#REF!)</f>
        <v>#REF!</v>
      </c>
      <c r="BD215" s="1125"/>
      <c r="BE215" s="1125"/>
      <c r="BF215" s="1125"/>
      <c r="BG215" s="1125"/>
      <c r="BH215" s="1060" t="e">
        <f>IF(#REF!="","",#REF!)</f>
        <v>#REF!</v>
      </c>
      <c r="BI215" s="1061"/>
      <c r="BJ215" s="1061"/>
      <c r="BK215" s="1062"/>
      <c r="BL215" s="1139" t="e">
        <f>+#REF!</f>
        <v>#REF!</v>
      </c>
      <c r="BM215" s="1139"/>
      <c r="BN215" s="1139"/>
      <c r="BO215" s="1139"/>
      <c r="BP215" s="1046" t="e">
        <f>+#REF!</f>
        <v>#REF!</v>
      </c>
      <c r="BQ215" s="1047"/>
      <c r="BR215" s="1047"/>
      <c r="BS215" s="1047"/>
      <c r="BT215" s="1047"/>
      <c r="BU215" s="1047"/>
      <c r="BV215" s="1048"/>
      <c r="BW215" s="1046" t="e">
        <f>IF(#REF!="","",#REF!)</f>
        <v>#REF!</v>
      </c>
      <c r="BX215" s="1047"/>
      <c r="BY215" s="1047"/>
      <c r="BZ215" s="1047"/>
      <c r="CA215" s="1047"/>
      <c r="CB215" s="1048"/>
      <c r="CC215" s="1049" t="e">
        <f>+#REF!</f>
        <v>#REF!</v>
      </c>
      <c r="CD215" s="1049"/>
      <c r="CE215" s="1049"/>
      <c r="CF215" s="1049"/>
      <c r="CG215" s="1050"/>
      <c r="CH215" s="6"/>
      <c r="CI215" s="92"/>
      <c r="CJ215" s="209"/>
      <c r="CK215" s="209"/>
      <c r="CM215" s="401"/>
      <c r="CP215" s="35"/>
      <c r="CQ215" s="604"/>
      <c r="CR215" s="605"/>
      <c r="CS215" s="36"/>
      <c r="CT215" s="36"/>
      <c r="CU215" s="604"/>
      <c r="CV215" s="606"/>
      <c r="CW215" s="37"/>
      <c r="CX215" s="38"/>
      <c r="CY215" s="39"/>
      <c r="CZ215" s="43"/>
    </row>
    <row r="216" spans="1:116" s="42" customFormat="1" ht="18.75" hidden="1" customHeight="1" x14ac:dyDescent="0.25">
      <c r="A216" s="401"/>
      <c r="B216" s="92"/>
      <c r="C216" s="430">
        <v>15</v>
      </c>
      <c r="D216" s="1622" t="str">
        <f t="shared" si="6"/>
        <v>עדכון מיפוי פוטוגרמטרי בקנ"מ 1:500 בשטח פתוח (שטח מסוג א')</v>
      </c>
      <c r="E216" s="1622"/>
      <c r="F216" s="1622"/>
      <c r="G216" s="1622"/>
      <c r="H216" s="1622"/>
      <c r="I216" s="1622"/>
      <c r="J216" s="1622"/>
      <c r="K216" s="1622"/>
      <c r="L216" s="1623"/>
      <c r="M216" s="607" t="e">
        <f>IF(#REF!="","",#REF!)</f>
        <v>#REF!</v>
      </c>
      <c r="N216" s="608" t="e">
        <f>IF(#REF!="","",#REF!)</f>
        <v>#REF!</v>
      </c>
      <c r="O216" s="1514" t="e">
        <f>IF(#REF!="","",#REF!)</f>
        <v>#REF!</v>
      </c>
      <c r="P216" s="1101"/>
      <c r="Q216" s="1101"/>
      <c r="R216" s="1101"/>
      <c r="S216" s="1101"/>
      <c r="T216" s="1101"/>
      <c r="U216" s="1101"/>
      <c r="V216" s="1074" t="e">
        <f>IF(#REF!="","",#REF!)</f>
        <v>#REF!</v>
      </c>
      <c r="W216" s="1075"/>
      <c r="X216" s="1075"/>
      <c r="Y216" s="1097" t="e">
        <f>IF(#REF!="","",#REF!)</f>
        <v>#REF!</v>
      </c>
      <c r="Z216" s="1097"/>
      <c r="AA216" s="1098" t="e">
        <f>IF(#REF!="","",#REF!)</f>
        <v>#REF!</v>
      </c>
      <c r="AB216" s="1099"/>
      <c r="AC216" s="1100" t="e">
        <f>IF(#REF!="","",#REF!)</f>
        <v>#REF!</v>
      </c>
      <c r="AD216" s="1101"/>
      <c r="AE216" s="1102" t="e">
        <f>IF(#REF!="","",#REF!)</f>
        <v>#REF!</v>
      </c>
      <c r="AF216" s="1099"/>
      <c r="AG216" s="1150" t="e">
        <f>IF(#REF!="","",#REF!)</f>
        <v>#REF!</v>
      </c>
      <c r="AH216" s="1101"/>
      <c r="AI216" s="1151" t="e">
        <f>IF(#REF!="","",#REF!)</f>
        <v>#REF!</v>
      </c>
      <c r="AJ216" s="1101"/>
      <c r="AK216" s="1294" t="e">
        <f>IF(#REF!="","",#REF!)</f>
        <v>#REF!</v>
      </c>
      <c r="AL216" s="1067"/>
      <c r="AM216" s="1295"/>
      <c r="AN216" s="1066" t="e">
        <f>IF(#REF!="","",#REF!)</f>
        <v>#REF!</v>
      </c>
      <c r="AO216" s="1067"/>
      <c r="AP216" s="1068" t="e">
        <f>+#REF!</f>
        <v>#REF!</v>
      </c>
      <c r="AQ216" s="1069"/>
      <c r="AR216" s="588"/>
      <c r="AS216" s="1063" t="e">
        <f>+#REF!</f>
        <v>#REF!</v>
      </c>
      <c r="AT216" s="1064"/>
      <c r="AU216" s="1064"/>
      <c r="AV216" s="1064"/>
      <c r="AW216" s="1065"/>
      <c r="AX216" s="756"/>
      <c r="AY216" s="756"/>
      <c r="AZ216" s="756"/>
      <c r="BA216" s="756"/>
      <c r="BB216" s="603"/>
      <c r="BC216" s="1124" t="e">
        <f>IF(#REF!="","",#REF!)</f>
        <v>#REF!</v>
      </c>
      <c r="BD216" s="1125"/>
      <c r="BE216" s="1125"/>
      <c r="BF216" s="1125"/>
      <c r="BG216" s="1125"/>
      <c r="BH216" s="1060" t="e">
        <f>IF(#REF!="","",#REF!)</f>
        <v>#REF!</v>
      </c>
      <c r="BI216" s="1061"/>
      <c r="BJ216" s="1061"/>
      <c r="BK216" s="1062"/>
      <c r="BL216" s="1139" t="e">
        <f>+#REF!</f>
        <v>#REF!</v>
      </c>
      <c r="BM216" s="1139"/>
      <c r="BN216" s="1139"/>
      <c r="BO216" s="1139"/>
      <c r="BP216" s="1046" t="e">
        <f>+#REF!</f>
        <v>#REF!</v>
      </c>
      <c r="BQ216" s="1047"/>
      <c r="BR216" s="1047"/>
      <c r="BS216" s="1047"/>
      <c r="BT216" s="1047"/>
      <c r="BU216" s="1047"/>
      <c r="BV216" s="1048"/>
      <c r="BW216" s="1046" t="e">
        <f>IF(#REF!="","",#REF!)</f>
        <v>#REF!</v>
      </c>
      <c r="BX216" s="1047"/>
      <c r="BY216" s="1047"/>
      <c r="BZ216" s="1047"/>
      <c r="CA216" s="1047"/>
      <c r="CB216" s="1048"/>
      <c r="CC216" s="1049" t="e">
        <f>+#REF!</f>
        <v>#REF!</v>
      </c>
      <c r="CD216" s="1049"/>
      <c r="CE216" s="1049"/>
      <c r="CF216" s="1049"/>
      <c r="CG216" s="1050"/>
      <c r="CH216" s="95"/>
      <c r="CI216" s="92"/>
      <c r="CJ216" s="209"/>
      <c r="CK216" s="209"/>
      <c r="CM216" s="401"/>
      <c r="CP216" s="35"/>
      <c r="CQ216" s="604"/>
      <c r="CR216" s="605"/>
      <c r="CS216" s="36"/>
      <c r="CT216" s="36"/>
      <c r="CU216" s="604"/>
      <c r="CV216" s="606"/>
      <c r="CW216" s="37"/>
      <c r="CX216" s="38"/>
      <c r="CY216" s="39"/>
      <c r="CZ216" s="43"/>
      <c r="DB216" s="609"/>
      <c r="DC216" s="609"/>
      <c r="DD216" s="609"/>
      <c r="DE216" s="609"/>
      <c r="DF216" s="609"/>
      <c r="DG216" s="609"/>
      <c r="DH216" s="609"/>
      <c r="DI216" s="609"/>
      <c r="DJ216" s="609"/>
      <c r="DK216" s="609"/>
      <c r="DL216" s="609"/>
    </row>
    <row r="217" spans="1:116" s="42" customFormat="1" ht="18.75" hidden="1" customHeight="1" thickBot="1" x14ac:dyDescent="0.3">
      <c r="A217" s="401"/>
      <c r="B217" s="92"/>
      <c r="C217" s="431">
        <v>16</v>
      </c>
      <c r="D217" s="1622" t="str">
        <f t="shared" si="6"/>
        <v>עדכון מיפוי פוטוגרמטרי בקנ"מ 1:500 בשטח בנוי (שטח מסוג ב' ו- ג')</v>
      </c>
      <c r="E217" s="1622"/>
      <c r="F217" s="1622"/>
      <c r="G217" s="1622"/>
      <c r="H217" s="1622"/>
      <c r="I217" s="1622"/>
      <c r="J217" s="1622"/>
      <c r="K217" s="1622"/>
      <c r="L217" s="1623"/>
      <c r="M217" s="610" t="e">
        <f>IF(#REF!="","",#REF!)</f>
        <v>#REF!</v>
      </c>
      <c r="N217" s="611" t="e">
        <f>IF(#REF!="","",#REF!)</f>
        <v>#REF!</v>
      </c>
      <c r="O217" s="1094" t="e">
        <f>IF(#REF!="","",#REF!)</f>
        <v>#REF!</v>
      </c>
      <c r="P217" s="1095"/>
      <c r="Q217" s="1095"/>
      <c r="R217" s="1095"/>
      <c r="S217" s="1095"/>
      <c r="T217" s="1095"/>
      <c r="U217" s="1096"/>
      <c r="V217" s="1659" t="e">
        <f>IF(#REF!="","",#REF!)</f>
        <v>#REF!</v>
      </c>
      <c r="W217" s="1660"/>
      <c r="X217" s="1661"/>
      <c r="Y217" s="1556" t="e">
        <f>IF(#REF!="","",#REF!)</f>
        <v>#REF!</v>
      </c>
      <c r="Z217" s="1557"/>
      <c r="AA217" s="1509" t="e">
        <f>IF(#REF!="","",#REF!)</f>
        <v>#REF!</v>
      </c>
      <c r="AB217" s="1510"/>
      <c r="AC217" s="1107" t="e">
        <f>IF(#REF!="","",#REF!)</f>
        <v>#REF!</v>
      </c>
      <c r="AD217" s="1096"/>
      <c r="AE217" s="1284" t="e">
        <f>IF(#REF!="","",#REF!)</f>
        <v>#REF!</v>
      </c>
      <c r="AF217" s="1285"/>
      <c r="AG217" s="1296" t="e">
        <f>IF(#REF!="","",#REF!)</f>
        <v>#REF!</v>
      </c>
      <c r="AH217" s="1297"/>
      <c r="AI217" s="1256" t="e">
        <f>IF(#REF!="","",#REF!)</f>
        <v>#REF!</v>
      </c>
      <c r="AJ217" s="1257"/>
      <c r="AK217" s="1212" t="e">
        <f>IF(#REF!="","",#REF!)</f>
        <v>#REF!</v>
      </c>
      <c r="AL217" s="1149"/>
      <c r="AM217" s="1213"/>
      <c r="AN217" s="1148" t="e">
        <f>IF(#REF!="","",#REF!)</f>
        <v>#REF!</v>
      </c>
      <c r="AO217" s="1149"/>
      <c r="AP217" s="1068" t="e">
        <f>+#REF!</f>
        <v>#REF!</v>
      </c>
      <c r="AQ217" s="1069"/>
      <c r="AR217" s="589"/>
      <c r="AS217" s="1215" t="e">
        <f>+#REF!</f>
        <v>#REF!</v>
      </c>
      <c r="AT217" s="1216"/>
      <c r="AU217" s="1216"/>
      <c r="AV217" s="1216"/>
      <c r="AW217" s="1217"/>
      <c r="AX217" s="756"/>
      <c r="AY217" s="756"/>
      <c r="AZ217" s="756"/>
      <c r="BA217" s="756"/>
      <c r="BB217" s="603"/>
      <c r="BC217" s="1124" t="e">
        <f>IF(#REF!="","",#REF!)</f>
        <v>#REF!</v>
      </c>
      <c r="BD217" s="1125"/>
      <c r="BE217" s="1255"/>
      <c r="BF217" s="1255"/>
      <c r="BG217" s="1255"/>
      <c r="BH217" s="1141" t="e">
        <f>IF(#REF!="","",#REF!)</f>
        <v>#REF!</v>
      </c>
      <c r="BI217" s="1142"/>
      <c r="BJ217" s="1142"/>
      <c r="BK217" s="1143"/>
      <c r="BL217" s="1140" t="e">
        <f>+#REF!</f>
        <v>#REF!</v>
      </c>
      <c r="BM217" s="1140"/>
      <c r="BN217" s="1140"/>
      <c r="BO217" s="1140"/>
      <c r="BP217" s="1009" t="e">
        <f>+#REF!</f>
        <v>#REF!</v>
      </c>
      <c r="BQ217" s="1010"/>
      <c r="BR217" s="1010"/>
      <c r="BS217" s="1010"/>
      <c r="BT217" s="1010"/>
      <c r="BU217" s="1010"/>
      <c r="BV217" s="1011"/>
      <c r="BW217" s="1009" t="e">
        <f>IF(#REF!="","",#REF!)</f>
        <v>#REF!</v>
      </c>
      <c r="BX217" s="1010"/>
      <c r="BY217" s="1010"/>
      <c r="BZ217" s="1010"/>
      <c r="CA217" s="1010"/>
      <c r="CB217" s="1011"/>
      <c r="CC217" s="1049" t="e">
        <f>+#REF!</f>
        <v>#REF!</v>
      </c>
      <c r="CD217" s="1049"/>
      <c r="CE217" s="1049"/>
      <c r="CF217" s="1049"/>
      <c r="CG217" s="1050"/>
      <c r="CH217" s="95"/>
      <c r="CI217" s="92"/>
      <c r="CJ217" s="209"/>
      <c r="CK217" s="209"/>
      <c r="CM217" s="401"/>
      <c r="CP217" s="35"/>
      <c r="CQ217" s="604"/>
      <c r="CR217" s="605"/>
      <c r="CS217" s="36"/>
      <c r="CT217" s="36"/>
      <c r="CU217" s="604"/>
      <c r="CV217" s="606"/>
      <c r="CW217" s="37"/>
      <c r="CX217" s="38"/>
      <c r="CY217" s="39"/>
      <c r="CZ217" s="43"/>
      <c r="DC217" s="609"/>
      <c r="DD217" s="609"/>
      <c r="DE217" s="609"/>
      <c r="DF217" s="609"/>
      <c r="DG217" s="609"/>
      <c r="DH217" s="609"/>
      <c r="DI217" s="609"/>
      <c r="DJ217" s="609"/>
      <c r="DK217" s="609"/>
      <c r="DL217" s="609"/>
    </row>
    <row r="218" spans="1:116" s="42" customFormat="1" ht="18" hidden="1" customHeight="1" thickBot="1" x14ac:dyDescent="0.35">
      <c r="A218" s="401"/>
      <c r="B218" s="612"/>
      <c r="C218" s="97"/>
      <c r="D218" s="98"/>
      <c r="E218" s="98"/>
      <c r="F218" s="98"/>
      <c r="G218" s="98"/>
      <c r="H218" s="98"/>
      <c r="I218" s="408"/>
      <c r="J218" s="408"/>
      <c r="K218" s="408"/>
      <c r="L218" s="408"/>
      <c r="M218" s="408"/>
      <c r="N218" s="408"/>
      <c r="O218" s="1902" t="s">
        <v>67</v>
      </c>
      <c r="P218" s="1902"/>
      <c r="Q218" s="1902"/>
      <c r="R218" s="1902"/>
      <c r="S218" s="1902"/>
      <c r="T218" s="1902"/>
      <c r="U218" s="1902"/>
      <c r="V218" s="1902"/>
      <c r="W218" s="1902"/>
      <c r="X218" s="1902"/>
      <c r="Y218" s="1902"/>
      <c r="Z218" s="1902"/>
      <c r="AA218" s="1902"/>
      <c r="AB218" s="1902"/>
      <c r="AC218" s="1902"/>
      <c r="AD218" s="1902"/>
      <c r="AE218" s="1902"/>
      <c r="AF218" s="1902"/>
      <c r="AG218" s="1902"/>
      <c r="AH218" s="1902"/>
      <c r="AI218" s="1902"/>
      <c r="AJ218" s="1902"/>
      <c r="AK218" s="1902"/>
      <c r="AL218" s="1902"/>
      <c r="AM218" s="1902"/>
      <c r="AN218" s="1902"/>
      <c r="AO218" s="1902"/>
      <c r="AP218" s="1903"/>
      <c r="AQ218" s="1844" t="e">
        <f>SUM(AS202:AW217)</f>
        <v>#REF!</v>
      </c>
      <c r="AR218" s="1845"/>
      <c r="AS218" s="1845"/>
      <c r="AT218" s="1845"/>
      <c r="AU218" s="1845"/>
      <c r="AV218" s="1845"/>
      <c r="AW218" s="1846"/>
      <c r="AX218" s="757"/>
      <c r="AY218" s="757"/>
      <c r="AZ218" s="757"/>
      <c r="BA218" s="757"/>
      <c r="BB218" s="613"/>
      <c r="BC218" s="591"/>
      <c r="BD218" s="264"/>
      <c r="BE218" s="402"/>
      <c r="BF218" s="402"/>
      <c r="BG218" s="402"/>
      <c r="BH218" s="403"/>
      <c r="BI218" s="402"/>
      <c r="BJ218" s="614"/>
      <c r="BK218" s="404"/>
      <c r="BL218" s="404"/>
      <c r="BM218" s="404"/>
      <c r="BN218" s="404"/>
      <c r="BO218" s="405"/>
      <c r="BP218" s="1006" t="e">
        <f>SUM(BP202:BV217)</f>
        <v>#REF!</v>
      </c>
      <c r="BQ218" s="1007"/>
      <c r="BR218" s="1007"/>
      <c r="BS218" s="1007"/>
      <c r="BT218" s="1007"/>
      <c r="BU218" s="1007"/>
      <c r="BV218" s="1008"/>
      <c r="BW218" s="1006" t="e">
        <f>SUM(BW202:CB217)</f>
        <v>#REF!</v>
      </c>
      <c r="BX218" s="1007"/>
      <c r="BY218" s="1007"/>
      <c r="BZ218" s="1007"/>
      <c r="CA218" s="1007"/>
      <c r="CB218" s="1008"/>
      <c r="CC218" s="1391">
        <f>+AR103</f>
        <v>0</v>
      </c>
      <c r="CD218" s="1392"/>
      <c r="CE218" s="1392"/>
      <c r="CF218" s="1392"/>
      <c r="CG218" s="1393"/>
      <c r="CH218" s="1881" t="s">
        <v>24</v>
      </c>
      <c r="CI218" s="1881"/>
      <c r="CJ218" s="1881"/>
      <c r="CK218" s="1881"/>
      <c r="CL218" s="1881"/>
      <c r="CM218" s="401"/>
      <c r="CQ218" s="43"/>
      <c r="CR218" s="615"/>
      <c r="CS218" s="616"/>
      <c r="CT218" s="43"/>
      <c r="CU218" s="43"/>
      <c r="CV218" s="43"/>
      <c r="CW218" s="617"/>
      <c r="CX218" s="618"/>
      <c r="CY218" s="41"/>
      <c r="CZ218" s="43"/>
      <c r="DB218" s="619"/>
      <c r="DC218" s="619"/>
      <c r="DD218" s="619"/>
      <c r="DE218" s="619"/>
      <c r="DF218" s="619"/>
      <c r="DG218" s="619"/>
      <c r="DH218" s="100"/>
      <c r="DI218" s="100"/>
    </row>
    <row r="219" spans="1:116" s="42" customFormat="1" ht="15" hidden="1" customHeight="1" x14ac:dyDescent="0.2">
      <c r="A219" s="401"/>
      <c r="B219" s="612"/>
      <c r="C219" s="1085" t="s">
        <v>93</v>
      </c>
      <c r="D219" s="1086"/>
      <c r="E219" s="1086"/>
      <c r="F219" s="1086"/>
      <c r="G219" s="1086"/>
      <c r="H219" s="1087"/>
      <c r="I219" s="1042" t="str">
        <f>IF(CQ219&lt;&gt;CV373,CQ219,IF(CQ221&lt;&gt;"",CQ221,CV373))</f>
        <v>בעת מילוי הטופס יש לרשום מידע בלתי מסווג בלבד</v>
      </c>
      <c r="J219" s="1043"/>
      <c r="K219" s="1043"/>
      <c r="L219" s="1043"/>
      <c r="M219" s="1043"/>
      <c r="N219" s="1043"/>
      <c r="O219" s="1043"/>
      <c r="P219" s="1043"/>
      <c r="Q219" s="1043"/>
      <c r="R219" s="1043"/>
      <c r="S219" s="1043"/>
      <c r="T219" s="1043"/>
      <c r="U219" s="1043"/>
      <c r="V219" s="1043"/>
      <c r="W219" s="1043"/>
      <c r="X219" s="1043"/>
      <c r="Y219" s="1043"/>
      <c r="Z219" s="1043"/>
      <c r="AA219" s="1043"/>
      <c r="AB219" s="1043"/>
      <c r="AC219" s="1043"/>
      <c r="AD219" s="1043"/>
      <c r="AE219" s="1043"/>
      <c r="AF219" s="1043"/>
      <c r="AG219" s="1043"/>
      <c r="AH219" s="1043"/>
      <c r="AI219" s="1043"/>
      <c r="AJ219" s="1043"/>
      <c r="AK219" s="1043"/>
      <c r="AL219" s="1043"/>
      <c r="AM219" s="1043"/>
      <c r="AN219" s="1043"/>
      <c r="AO219" s="1043"/>
      <c r="AP219" s="1043"/>
      <c r="AQ219" s="1043"/>
      <c r="AR219" s="1043"/>
      <c r="AS219" s="1036" t="e">
        <f>IF(I219=CQ221,CT221,"")</f>
        <v>#REF!</v>
      </c>
      <c r="AT219" s="1036"/>
      <c r="AU219" s="1037"/>
      <c r="AV219" s="621"/>
      <c r="AW219" s="622"/>
      <c r="AX219" s="622"/>
      <c r="AY219" s="622"/>
      <c r="AZ219" s="622"/>
      <c r="BA219" s="622"/>
      <c r="BB219" s="622"/>
      <c r="BC219" s="1653"/>
      <c r="BD219" s="1653"/>
      <c r="BE219" s="1653"/>
      <c r="BF219" s="1653"/>
      <c r="BG219" s="1653"/>
      <c r="BH219" s="1653"/>
      <c r="BI219" s="1653"/>
      <c r="BJ219" s="1653"/>
      <c r="BK219" s="1653"/>
      <c r="BL219" s="1653"/>
      <c r="BM219" s="1653"/>
      <c r="BN219" s="1653"/>
      <c r="BO219" s="1653"/>
      <c r="BP219" s="1653"/>
      <c r="BQ219" s="1653"/>
      <c r="BR219" s="1653"/>
      <c r="BS219" s="1653"/>
      <c r="BT219" s="1653"/>
      <c r="BU219" s="1653"/>
      <c r="BV219" s="1653"/>
      <c r="BW219" s="1653"/>
      <c r="BX219" s="1653"/>
      <c r="BY219" s="1653"/>
      <c r="BZ219" s="1653"/>
      <c r="CA219" s="1653"/>
      <c r="CB219" s="1653"/>
      <c r="CC219" s="1653"/>
      <c r="CD219" s="1653"/>
      <c r="CE219" s="1653"/>
      <c r="CF219" s="1653"/>
      <c r="CG219" s="1653"/>
      <c r="CH219" s="99"/>
      <c r="CI219" s="99"/>
      <c r="CJ219" s="99"/>
      <c r="CK219" s="99"/>
      <c r="CL219" s="99"/>
      <c r="CM219" s="401"/>
      <c r="CP219" s="42" t="s">
        <v>339</v>
      </c>
      <c r="CQ219" s="45" t="str">
        <f>+CS393</f>
        <v>בעת מילוי הטופס יש לרשום מידע בלתי מסווג בלבד</v>
      </c>
      <c r="CR219" s="43"/>
      <c r="CS219" s="43"/>
      <c r="CT219" s="43" t="s">
        <v>338</v>
      </c>
      <c r="CU219" s="43"/>
      <c r="CV219" s="43"/>
      <c r="CW219" s="43"/>
      <c r="CX219" s="43"/>
      <c r="CY219" s="43"/>
      <c r="CZ219" s="43"/>
      <c r="DB219" s="623"/>
      <c r="DC219" s="623"/>
      <c r="DD219" s="623"/>
      <c r="DE219" s="623"/>
      <c r="DF219" s="623"/>
      <c r="DG219" s="623"/>
      <c r="DH219" s="100"/>
      <c r="DI219" s="100"/>
    </row>
    <row r="220" spans="1:116" s="42" customFormat="1" ht="5.25" hidden="1" customHeight="1" x14ac:dyDescent="0.2">
      <c r="A220" s="401"/>
      <c r="B220" s="92"/>
      <c r="C220" s="1088"/>
      <c r="D220" s="1089"/>
      <c r="E220" s="1089"/>
      <c r="F220" s="1089"/>
      <c r="G220" s="1089"/>
      <c r="H220" s="1090"/>
      <c r="I220" s="1042"/>
      <c r="J220" s="1043"/>
      <c r="K220" s="1043"/>
      <c r="L220" s="1043"/>
      <c r="M220" s="1043"/>
      <c r="N220" s="1043"/>
      <c r="O220" s="1043"/>
      <c r="P220" s="1043"/>
      <c r="Q220" s="1043"/>
      <c r="R220" s="1043"/>
      <c r="S220" s="1043"/>
      <c r="T220" s="1043"/>
      <c r="U220" s="1043"/>
      <c r="V220" s="1043"/>
      <c r="W220" s="1043"/>
      <c r="X220" s="1043"/>
      <c r="Y220" s="1043"/>
      <c r="Z220" s="1043"/>
      <c r="AA220" s="1043"/>
      <c r="AB220" s="1043"/>
      <c r="AC220" s="1043"/>
      <c r="AD220" s="1043"/>
      <c r="AE220" s="1043"/>
      <c r="AF220" s="1043"/>
      <c r="AG220" s="1043"/>
      <c r="AH220" s="1043"/>
      <c r="AI220" s="1043"/>
      <c r="AJ220" s="1043"/>
      <c r="AK220" s="1043"/>
      <c r="AL220" s="1043"/>
      <c r="AM220" s="1043"/>
      <c r="AN220" s="1043"/>
      <c r="AO220" s="1043"/>
      <c r="AP220" s="1043"/>
      <c r="AQ220" s="1043"/>
      <c r="AR220" s="1043"/>
      <c r="AS220" s="1038"/>
      <c r="AT220" s="1038"/>
      <c r="AU220" s="1039"/>
      <c r="AV220" s="625"/>
      <c r="AW220" s="626"/>
      <c r="AX220" s="626"/>
      <c r="AY220" s="626"/>
      <c r="AZ220" s="626"/>
      <c r="BA220" s="626"/>
      <c r="BB220" s="626"/>
      <c r="BC220" s="1653"/>
      <c r="BD220" s="1653"/>
      <c r="BE220" s="1653"/>
      <c r="BF220" s="1653"/>
      <c r="BG220" s="1653"/>
      <c r="BH220" s="1653"/>
      <c r="BI220" s="1653"/>
      <c r="BJ220" s="1653"/>
      <c r="BK220" s="1653"/>
      <c r="BL220" s="1653"/>
      <c r="BM220" s="1653"/>
      <c r="BN220" s="1653"/>
      <c r="BO220" s="1653"/>
      <c r="BP220" s="1653"/>
      <c r="BQ220" s="1653"/>
      <c r="BR220" s="1653"/>
      <c r="BS220" s="1653"/>
      <c r="BT220" s="1653"/>
      <c r="BU220" s="1653"/>
      <c r="BV220" s="1653"/>
      <c r="BW220" s="1653"/>
      <c r="BX220" s="1653"/>
      <c r="BY220" s="1653"/>
      <c r="BZ220" s="1653"/>
      <c r="CA220" s="1653"/>
      <c r="CB220" s="1653"/>
      <c r="CC220" s="1653"/>
      <c r="CD220" s="1653"/>
      <c r="CE220" s="1653"/>
      <c r="CF220" s="1653"/>
      <c r="CG220" s="1653"/>
      <c r="CH220" s="101"/>
      <c r="CI220" s="101"/>
      <c r="CJ220" s="102"/>
      <c r="CK220" s="102"/>
      <c r="CL220" s="102"/>
      <c r="CM220" s="401"/>
      <c r="CQ220" s="43"/>
      <c r="CR220" s="43"/>
      <c r="CS220" s="43"/>
      <c r="CT220" s="43"/>
      <c r="CU220" s="43"/>
      <c r="CV220" s="43"/>
      <c r="CW220" s="43"/>
      <c r="CX220" s="43"/>
      <c r="CY220" s="43"/>
      <c r="CZ220" s="43"/>
    </row>
    <row r="221" spans="1:116" s="42" customFormat="1" ht="21.75" hidden="1" customHeight="1" x14ac:dyDescent="0.3">
      <c r="A221" s="401"/>
      <c r="B221" s="92"/>
      <c r="C221" s="1091"/>
      <c r="D221" s="1092"/>
      <c r="E221" s="1092"/>
      <c r="F221" s="1092"/>
      <c r="G221" s="1092"/>
      <c r="H221" s="1093"/>
      <c r="I221" s="1044"/>
      <c r="J221" s="1045"/>
      <c r="K221" s="1045"/>
      <c r="L221" s="1045"/>
      <c r="M221" s="1045"/>
      <c r="N221" s="1045"/>
      <c r="O221" s="1045"/>
      <c r="P221" s="1045"/>
      <c r="Q221" s="1045"/>
      <c r="R221" s="1045"/>
      <c r="S221" s="1045"/>
      <c r="T221" s="1045"/>
      <c r="U221" s="1045"/>
      <c r="V221" s="1045"/>
      <c r="W221" s="1045"/>
      <c r="X221" s="1045"/>
      <c r="Y221" s="1045"/>
      <c r="Z221" s="1045"/>
      <c r="AA221" s="1045"/>
      <c r="AB221" s="1045"/>
      <c r="AC221" s="1045"/>
      <c r="AD221" s="1045"/>
      <c r="AE221" s="1045"/>
      <c r="AF221" s="1045"/>
      <c r="AG221" s="1045"/>
      <c r="AH221" s="1045"/>
      <c r="AI221" s="1045"/>
      <c r="AJ221" s="1045"/>
      <c r="AK221" s="1045"/>
      <c r="AL221" s="1045"/>
      <c r="AM221" s="1045"/>
      <c r="AN221" s="1045"/>
      <c r="AO221" s="1045"/>
      <c r="AP221" s="1045"/>
      <c r="AQ221" s="1045"/>
      <c r="AR221" s="1045"/>
      <c r="AS221" s="1040"/>
      <c r="AT221" s="1040"/>
      <c r="AU221" s="1041"/>
      <c r="AV221" s="1670" t="s">
        <v>25</v>
      </c>
      <c r="AW221" s="1671"/>
      <c r="AX221" s="1671"/>
      <c r="AY221" s="1671"/>
      <c r="AZ221" s="1671"/>
      <c r="BA221" s="1671"/>
      <c r="BB221" s="1671"/>
      <c r="BC221" s="1671"/>
      <c r="BD221" s="1671"/>
      <c r="BE221" s="1671"/>
      <c r="BF221" s="1671"/>
      <c r="BG221" s="1671"/>
      <c r="BH221" s="1671"/>
      <c r="BI221" s="1672"/>
      <c r="BJ221" s="1833" t="e">
        <f>+CS322</f>
        <v>#REF!</v>
      </c>
      <c r="BK221" s="1833"/>
      <c r="BL221" s="1833"/>
      <c r="BM221" s="1833"/>
      <c r="BN221" s="1833"/>
      <c r="BO221" s="1833"/>
      <c r="BP221" s="1833"/>
      <c r="BQ221" s="1833"/>
      <c r="BR221" s="1833"/>
      <c r="BS221" s="1834"/>
      <c r="BT221" s="393"/>
      <c r="BU221" s="394"/>
      <c r="BV221" s="1874" t="s">
        <v>26</v>
      </c>
      <c r="BW221" s="1875"/>
      <c r="BX221" s="1875"/>
      <c r="BY221" s="1875"/>
      <c r="BZ221" s="1875"/>
      <c r="CA221" s="1015">
        <f>+CA107</f>
        <v>0</v>
      </c>
      <c r="CB221" s="1015"/>
      <c r="CC221" s="1015"/>
      <c r="CD221" s="1015"/>
      <c r="CE221" s="1015"/>
      <c r="CF221" s="1015"/>
      <c r="CG221" s="1016"/>
      <c r="CH221" s="1857" t="s">
        <v>27</v>
      </c>
      <c r="CI221" s="1857"/>
      <c r="CJ221" s="1857"/>
      <c r="CK221" s="1857"/>
      <c r="CL221" s="1857"/>
      <c r="CM221" s="401"/>
      <c r="CP221" s="42" t="s">
        <v>340</v>
      </c>
      <c r="CQ221" s="627" t="e">
        <f>+#REF!</f>
        <v>#REF!</v>
      </c>
      <c r="CR221" s="43"/>
      <c r="CS221" s="43"/>
      <c r="CT221" s="45" t="e">
        <f>+#REF!</f>
        <v>#REF!</v>
      </c>
      <c r="CU221" s="43"/>
      <c r="CV221" s="43"/>
      <c r="CW221" s="43"/>
      <c r="CX221" s="43"/>
      <c r="CY221" s="43"/>
      <c r="CZ221" s="43"/>
    </row>
    <row r="222" spans="1:116" s="42" customFormat="1" ht="21.75" hidden="1" customHeight="1" x14ac:dyDescent="0.3">
      <c r="B222" s="92"/>
      <c r="C222" s="390"/>
      <c r="D222" s="390"/>
      <c r="E222" s="390"/>
      <c r="F222" s="390"/>
      <c r="G222" s="390"/>
      <c r="H222" s="39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4"/>
      <c r="AT222" s="624"/>
      <c r="AU222" s="624"/>
      <c r="AV222" s="391"/>
      <c r="AW222" s="391"/>
      <c r="AX222" s="391"/>
      <c r="AY222" s="391"/>
      <c r="AZ222" s="391"/>
      <c r="BA222" s="391"/>
      <c r="BB222" s="391"/>
      <c r="BC222" s="591"/>
      <c r="BD222" s="391"/>
      <c r="BE222" s="391"/>
      <c r="BF222" s="391"/>
      <c r="BG222" s="391"/>
      <c r="BH222" s="391"/>
      <c r="BI222" s="391"/>
      <c r="BJ222" s="392"/>
      <c r="BK222" s="392"/>
      <c r="BL222" s="392"/>
      <c r="BM222" s="392"/>
      <c r="BN222" s="392"/>
      <c r="BO222" s="392"/>
      <c r="BP222" s="392"/>
      <c r="BQ222" s="392"/>
      <c r="BR222" s="392"/>
      <c r="BS222" s="392"/>
      <c r="BT222" s="393"/>
      <c r="BU222" s="394"/>
      <c r="BV222" s="395"/>
      <c r="BW222" s="395"/>
      <c r="BX222" s="395"/>
      <c r="BY222" s="395"/>
      <c r="BZ222" s="395"/>
      <c r="CA222" s="392"/>
      <c r="CB222" s="392"/>
      <c r="CC222" s="392"/>
      <c r="CD222" s="392"/>
      <c r="CE222" s="392"/>
      <c r="CF222" s="392"/>
      <c r="CG222" s="392"/>
      <c r="CH222" s="302"/>
      <c r="CI222" s="302"/>
      <c r="CJ222" s="302"/>
      <c r="CK222" s="302"/>
      <c r="CL222" s="302"/>
      <c r="CQ222" s="628"/>
    </row>
    <row r="223" spans="1:116" s="42" customFormat="1" ht="21.75" hidden="1" customHeight="1" x14ac:dyDescent="0.3">
      <c r="B223" s="92"/>
      <c r="C223" s="390"/>
      <c r="D223" s="390"/>
      <c r="E223" s="390"/>
      <c r="F223" s="390"/>
      <c r="G223" s="390"/>
      <c r="H223" s="39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0"/>
      <c r="AL223" s="620"/>
      <c r="AM223" s="620"/>
      <c r="AN223" s="620"/>
      <c r="AO223" s="620"/>
      <c r="AP223" s="620"/>
      <c r="AQ223" s="620"/>
      <c r="AR223" s="620"/>
      <c r="AS223" s="624"/>
      <c r="AT223" s="624"/>
      <c r="AU223" s="624"/>
      <c r="AV223" s="391"/>
      <c r="AW223" s="391"/>
      <c r="AX223" s="391"/>
      <c r="AY223" s="391"/>
      <c r="AZ223" s="391"/>
      <c r="BA223" s="391"/>
      <c r="BB223" s="391"/>
      <c r="BC223" s="591"/>
      <c r="BD223" s="391"/>
      <c r="BE223" s="391"/>
      <c r="BF223" s="391"/>
      <c r="BG223" s="391"/>
      <c r="BH223" s="391"/>
      <c r="BI223" s="391"/>
      <c r="BJ223" s="392"/>
      <c r="BK223" s="392"/>
      <c r="BL223" s="392"/>
      <c r="BM223" s="392"/>
      <c r="BN223" s="392"/>
      <c r="BO223" s="392"/>
      <c r="BP223" s="392"/>
      <c r="BQ223" s="392"/>
      <c r="BR223" s="392"/>
      <c r="BS223" s="392"/>
      <c r="BT223" s="393"/>
      <c r="BU223" s="394"/>
      <c r="BV223" s="395"/>
      <c r="BW223" s="395"/>
      <c r="BX223" s="395"/>
      <c r="BY223" s="395"/>
      <c r="BZ223" s="395"/>
      <c r="CA223" s="392"/>
      <c r="CB223" s="392"/>
      <c r="CC223" s="392"/>
      <c r="CD223" s="392"/>
      <c r="CE223" s="392"/>
      <c r="CF223" s="392"/>
      <c r="CG223" s="392"/>
      <c r="CH223" s="302"/>
      <c r="CI223" s="302"/>
      <c r="CJ223" s="302"/>
      <c r="CK223" s="302"/>
      <c r="CL223" s="302"/>
      <c r="CQ223" s="628"/>
    </row>
    <row r="224" spans="1:116" s="42" customFormat="1" ht="20.25" hidden="1" customHeight="1" x14ac:dyDescent="0.3">
      <c r="B224" s="92"/>
      <c r="C224" s="390"/>
      <c r="D224" s="390"/>
      <c r="E224" s="390"/>
      <c r="F224" s="390"/>
      <c r="G224" s="390"/>
      <c r="H224" s="39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0"/>
      <c r="AL224" s="620"/>
      <c r="AM224" s="620"/>
      <c r="AN224" s="620"/>
      <c r="AO224" s="620"/>
      <c r="AP224" s="620"/>
      <c r="AQ224" s="620"/>
      <c r="AR224" s="620"/>
      <c r="AS224" s="624"/>
      <c r="AT224" s="624"/>
      <c r="AU224" s="624"/>
      <c r="AV224" s="391"/>
      <c r="AW224" s="391"/>
      <c r="AX224" s="391"/>
      <c r="AY224" s="391"/>
      <c r="AZ224" s="391"/>
      <c r="BA224" s="391"/>
      <c r="BB224" s="391"/>
      <c r="BC224" s="591"/>
      <c r="BD224" s="391"/>
      <c r="BE224" s="391"/>
      <c r="BF224" s="391"/>
      <c r="BG224" s="391"/>
      <c r="BH224" s="391"/>
      <c r="BI224" s="391"/>
      <c r="BJ224" s="392"/>
      <c r="BK224" s="392"/>
      <c r="BL224" s="392"/>
      <c r="BM224" s="392"/>
      <c r="BN224" s="392"/>
      <c r="BO224" s="392"/>
      <c r="BP224" s="392"/>
      <c r="BQ224" s="392"/>
      <c r="BR224" s="392"/>
      <c r="BS224" s="392"/>
      <c r="BT224" s="393"/>
      <c r="BU224" s="394"/>
      <c r="BV224" s="395"/>
      <c r="BW224" s="395"/>
      <c r="BX224" s="395"/>
      <c r="BY224" s="395"/>
      <c r="BZ224" s="395"/>
      <c r="CA224" s="392"/>
      <c r="CB224" s="392"/>
      <c r="CC224" s="392"/>
      <c r="CD224" s="392"/>
      <c r="CE224" s="392"/>
      <c r="CF224" s="392"/>
      <c r="CG224" s="392"/>
      <c r="CH224" s="302"/>
      <c r="CI224" s="302"/>
      <c r="CJ224" s="302"/>
      <c r="CK224" s="302"/>
      <c r="CL224" s="302"/>
      <c r="CQ224" s="628"/>
    </row>
    <row r="225" spans="1:209" s="42" customFormat="1" ht="17.25" hidden="1" customHeight="1" x14ac:dyDescent="0.3">
      <c r="B225" s="92"/>
      <c r="C225" s="390"/>
      <c r="D225" s="390"/>
      <c r="E225" s="390"/>
      <c r="F225" s="390"/>
      <c r="G225" s="390"/>
      <c r="H225" s="39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0"/>
      <c r="AL225" s="620"/>
      <c r="AM225" s="620"/>
      <c r="AN225" s="620"/>
      <c r="AO225" s="620"/>
      <c r="AP225" s="620"/>
      <c r="AQ225" s="620"/>
      <c r="AR225" s="620"/>
      <c r="AS225" s="624"/>
      <c r="AT225" s="624"/>
      <c r="AU225" s="624"/>
      <c r="AV225" s="391"/>
      <c r="AW225" s="391"/>
      <c r="AX225" s="391"/>
      <c r="AY225" s="391"/>
      <c r="AZ225" s="391"/>
      <c r="BA225" s="391"/>
      <c r="BB225" s="391"/>
      <c r="BC225" s="591"/>
      <c r="BD225" s="391"/>
      <c r="BE225" s="391"/>
      <c r="BF225" s="391"/>
      <c r="BG225" s="391"/>
      <c r="BH225" s="391"/>
      <c r="BI225" s="391"/>
      <c r="BJ225" s="392"/>
      <c r="BK225" s="392"/>
      <c r="BL225" s="392"/>
      <c r="BM225" s="392"/>
      <c r="BN225" s="392"/>
      <c r="BO225" s="392"/>
      <c r="BP225" s="392"/>
      <c r="BQ225" s="392"/>
      <c r="BR225" s="392"/>
      <c r="BS225" s="392"/>
      <c r="BT225" s="393"/>
      <c r="BU225" s="394"/>
      <c r="BV225" s="395"/>
      <c r="BW225" s="395"/>
      <c r="BX225" s="395"/>
      <c r="BY225" s="395"/>
      <c r="BZ225" s="395"/>
      <c r="CA225" s="392"/>
      <c r="CB225" s="392"/>
      <c r="CC225" s="392"/>
      <c r="CD225" s="392"/>
      <c r="CE225" s="392"/>
      <c r="CF225" s="392"/>
      <c r="CG225" s="392"/>
      <c r="CH225" s="302"/>
      <c r="CI225" s="302"/>
      <c r="CJ225" s="302"/>
      <c r="CK225" s="302"/>
      <c r="CL225" s="302"/>
      <c r="CQ225" s="628"/>
    </row>
    <row r="226" spans="1:209" s="42" customFormat="1" ht="18.75" hidden="1" customHeight="1" x14ac:dyDescent="0.25">
      <c r="A226" s="401"/>
      <c r="B226" s="92"/>
      <c r="C226" s="303" t="s">
        <v>336</v>
      </c>
      <c r="D226" s="390"/>
      <c r="E226" s="390"/>
      <c r="F226" s="390"/>
      <c r="G226" s="390"/>
      <c r="H226" s="390"/>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412" t="str">
        <f>IF(DA226=0,"",DA226)</f>
        <v/>
      </c>
      <c r="AQ226" s="412"/>
      <c r="AR226" s="412"/>
      <c r="AS226" s="412"/>
      <c r="AT226" s="412"/>
      <c r="AU226" s="412"/>
      <c r="AV226" s="412"/>
      <c r="AW226" s="412"/>
      <c r="AX226" s="412"/>
      <c r="AY226" s="412"/>
      <c r="AZ226" s="412"/>
      <c r="BA226" s="412"/>
      <c r="BB226" s="629"/>
      <c r="BC226" s="591"/>
      <c r="BD226" s="629"/>
      <c r="BE226" s="629"/>
      <c r="BF226" s="629"/>
      <c r="BG226" s="629"/>
      <c r="BH226" s="629"/>
      <c r="BI226" s="629"/>
      <c r="BJ226" s="629"/>
      <c r="BK226" s="629"/>
      <c r="BL226" s="630" t="str">
        <f>IF(DB226&lt;&gt;0,DB226,"")</f>
        <v/>
      </c>
      <c r="BM226" s="630"/>
      <c r="BN226" s="630"/>
      <c r="BO226" s="630"/>
      <c r="BP226" s="630"/>
      <c r="BQ226" s="630"/>
      <c r="BR226" s="630"/>
      <c r="BS226" s="413" t="str">
        <f>IF(DB226&lt;&gt;0,DC226,"")</f>
        <v/>
      </c>
      <c r="BT226" s="413"/>
      <c r="BU226" s="413"/>
      <c r="BV226" s="413"/>
      <c r="BW226" s="413"/>
      <c r="BX226" s="413"/>
      <c r="BY226" s="631" t="str">
        <f>IF(DB226=0,"",DD226)</f>
        <v/>
      </c>
      <c r="BZ226" s="631"/>
      <c r="CA226" s="631"/>
      <c r="CB226" s="631"/>
      <c r="CC226" s="631"/>
      <c r="CD226" s="631"/>
      <c r="CE226" s="392"/>
      <c r="CF226" s="392"/>
      <c r="CG226" s="392"/>
      <c r="CH226" s="302"/>
      <c r="CI226" s="302"/>
      <c r="CJ226" s="302"/>
      <c r="CK226" s="302"/>
      <c r="CL226" s="302"/>
      <c r="CM226" s="401"/>
    </row>
    <row r="227" spans="1:209" s="42" customFormat="1" ht="5.25" hidden="1" customHeight="1" x14ac:dyDescent="0.3">
      <c r="A227" s="401" t="s">
        <v>326</v>
      </c>
      <c r="B227" s="92"/>
      <c r="C227" s="390"/>
      <c r="D227" s="390"/>
      <c r="E227" s="390"/>
      <c r="F227" s="390"/>
      <c r="G227" s="390"/>
      <c r="H227" s="390"/>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624"/>
      <c r="AT227" s="624"/>
      <c r="AU227" s="624"/>
      <c r="AV227" s="391"/>
      <c r="AW227" s="391"/>
      <c r="AX227" s="391"/>
      <c r="AY227" s="391"/>
      <c r="AZ227" s="391"/>
      <c r="BA227" s="391"/>
      <c r="BB227" s="391"/>
      <c r="BC227" s="591"/>
      <c r="BD227" s="391"/>
      <c r="BE227" s="391"/>
      <c r="BF227" s="391"/>
      <c r="BG227" s="391"/>
      <c r="BH227" s="391"/>
      <c r="BI227" s="391"/>
      <c r="BJ227" s="392"/>
      <c r="BK227" s="392"/>
      <c r="BL227" s="392"/>
      <c r="BM227" s="392"/>
      <c r="BN227" s="392"/>
      <c r="BO227" s="392"/>
      <c r="BP227" s="392"/>
      <c r="BQ227" s="392"/>
      <c r="BR227" s="392"/>
      <c r="BS227" s="392"/>
      <c r="BT227" s="393"/>
      <c r="BU227" s="394"/>
      <c r="BV227" s="395"/>
      <c r="BW227" s="395"/>
      <c r="BX227" s="395"/>
      <c r="BY227" s="395"/>
      <c r="BZ227" s="395"/>
      <c r="CA227" s="392"/>
      <c r="CB227" s="392"/>
      <c r="CC227" s="392"/>
      <c r="CD227" s="392"/>
      <c r="CE227" s="392"/>
      <c r="CF227" s="392"/>
      <c r="CG227" s="392"/>
      <c r="CH227" s="302"/>
      <c r="CI227" s="302"/>
      <c r="CJ227" s="302"/>
      <c r="CK227" s="302"/>
      <c r="CL227" s="302"/>
      <c r="CM227" s="401"/>
    </row>
    <row r="228" spans="1:209" s="314" customFormat="1" ht="9" hidden="1" customHeight="1" x14ac:dyDescent="0.25">
      <c r="A228" s="401"/>
      <c r="B228" s="432"/>
      <c r="C228" s="1070" t="s">
        <v>260</v>
      </c>
      <c r="D228" s="1071"/>
      <c r="E228" s="1071"/>
      <c r="F228" s="1071"/>
      <c r="G228" s="1071"/>
      <c r="H228" s="1071"/>
      <c r="I228" s="1071"/>
      <c r="J228" s="1071"/>
      <c r="K228" s="1071"/>
      <c r="L228" s="1071"/>
      <c r="M228" s="1071"/>
      <c r="N228" s="1071"/>
      <c r="O228" s="1071"/>
      <c r="P228" s="1071"/>
      <c r="Q228" s="1071"/>
      <c r="R228" s="1071"/>
      <c r="S228" s="1071"/>
      <c r="T228" s="1071"/>
      <c r="U228" s="1071"/>
      <c r="V228" s="1071"/>
      <c r="W228" s="1071"/>
      <c r="X228" s="417"/>
      <c r="Y228" s="1103">
        <v>2</v>
      </c>
      <c r="Z228" s="1103"/>
      <c r="AA228" s="1105" t="s">
        <v>28</v>
      </c>
      <c r="AB228" s="1105"/>
      <c r="AC228" s="1105"/>
      <c r="AD228" s="1105"/>
      <c r="AE228" s="1103" t="s">
        <v>357</v>
      </c>
      <c r="AF228" s="1103"/>
      <c r="AG228" s="1103"/>
      <c r="AH228" s="1144" t="s">
        <v>261</v>
      </c>
      <c r="AI228" s="1146"/>
      <c r="AJ228" s="1146"/>
      <c r="AK228" s="1146"/>
      <c r="AL228" s="1146"/>
      <c r="AM228" s="433"/>
      <c r="AN228" s="434"/>
      <c r="AO228" s="432"/>
      <c r="AP228" s="1431" t="s">
        <v>262</v>
      </c>
      <c r="AQ228" s="1432"/>
      <c r="AR228" s="1432"/>
      <c r="AS228" s="1432"/>
      <c r="AT228" s="1432"/>
      <c r="AU228" s="1432"/>
      <c r="AV228" s="1432"/>
      <c r="AW228" s="1432"/>
      <c r="AX228" s="1432"/>
      <c r="AY228" s="1432"/>
      <c r="AZ228" s="1432"/>
      <c r="BA228" s="1432"/>
      <c r="BB228" s="1432"/>
      <c r="BC228" s="1432"/>
      <c r="BD228" s="1432"/>
      <c r="BE228" s="1432"/>
      <c r="BF228" s="1432"/>
      <c r="BG228" s="1432"/>
      <c r="BH228" s="1432"/>
      <c r="BI228" s="1432"/>
      <c r="BJ228" s="1432"/>
      <c r="BK228" s="1432"/>
      <c r="BL228" s="1432"/>
      <c r="BM228" s="1432"/>
      <c r="BN228" s="1432"/>
      <c r="BO228" s="1432"/>
      <c r="BP228" s="1432"/>
      <c r="BQ228" s="1432"/>
      <c r="BR228" s="1108">
        <f>+BU194</f>
        <v>39083</v>
      </c>
      <c r="BS228" s="1108"/>
      <c r="BT228" s="1108"/>
      <c r="BU228" s="1108"/>
      <c r="BV228" s="1108"/>
      <c r="BW228" s="1013" t="s">
        <v>4</v>
      </c>
      <c r="BX228" s="1013"/>
      <c r="BY228" s="1013"/>
      <c r="BZ228" s="1013"/>
      <c r="CA228" s="1108">
        <v>40179</v>
      </c>
      <c r="CB228" s="1108"/>
      <c r="CC228" s="1108"/>
      <c r="CD228" s="1108"/>
      <c r="CE228" s="1108"/>
      <c r="CF228" s="1108"/>
      <c r="CG228" s="1882"/>
      <c r="CH228" s="309"/>
      <c r="CI228" s="309"/>
      <c r="CJ228" s="309"/>
      <c r="CK228" s="308"/>
      <c r="CL228" s="308"/>
      <c r="CM228" s="401"/>
      <c r="CN228" s="309"/>
      <c r="CO228" s="309"/>
      <c r="CP228" s="309"/>
      <c r="CQ228" s="309"/>
      <c r="CR228" s="309"/>
      <c r="CS228" s="309"/>
      <c r="CT228" s="309"/>
      <c r="CU228" s="309"/>
      <c r="CV228" s="309"/>
      <c r="CW228" s="309"/>
      <c r="CX228" s="309"/>
      <c r="CY228" s="309"/>
      <c r="CZ228" s="309"/>
      <c r="DA228" s="309"/>
      <c r="DB228" s="309"/>
      <c r="DC228" s="309"/>
      <c r="DD228" s="309"/>
      <c r="DE228" s="308"/>
      <c r="DF228" s="308"/>
      <c r="DG228" s="308"/>
      <c r="DH228" s="308"/>
      <c r="DI228" s="309"/>
      <c r="DJ228" s="309"/>
      <c r="DK228" s="309"/>
      <c r="DL228" s="309"/>
      <c r="DM228" s="309"/>
      <c r="DN228" s="309"/>
      <c r="DO228" s="309"/>
      <c r="DP228" s="309"/>
      <c r="DQ228" s="309"/>
      <c r="DR228" s="310"/>
      <c r="DS228" s="311"/>
      <c r="DT228" s="311"/>
      <c r="DU228" s="311"/>
      <c r="DV228" s="311"/>
      <c r="DW228" s="311"/>
      <c r="DX228" s="311"/>
      <c r="DY228" s="311"/>
      <c r="DZ228" s="311"/>
      <c r="EA228" s="311"/>
      <c r="EB228" s="311"/>
      <c r="EC228" s="311"/>
      <c r="ED228" s="311"/>
      <c r="EE228" s="312"/>
      <c r="EF228" s="312"/>
      <c r="EG228" s="312"/>
      <c r="EH228" s="312"/>
      <c r="EI228" s="312"/>
      <c r="EJ228" s="312"/>
      <c r="EK228" s="312"/>
      <c r="EL228" s="312"/>
      <c r="EM228" s="312"/>
      <c r="EN228" s="312"/>
      <c r="EO228" s="312"/>
      <c r="EP228" s="312"/>
      <c r="EQ228" s="312"/>
      <c r="ER228" s="312"/>
      <c r="ES228" s="312"/>
      <c r="ET228" s="312"/>
      <c r="EU228" s="312"/>
      <c r="EV228" s="312"/>
      <c r="EW228" s="312"/>
      <c r="EX228" s="312"/>
      <c r="EY228" s="312"/>
      <c r="EZ228" s="312"/>
      <c r="FA228" s="312"/>
      <c r="FB228" s="312"/>
      <c r="FC228" s="312"/>
      <c r="FD228" s="312"/>
      <c r="FE228" s="312"/>
      <c r="FF228" s="312"/>
      <c r="FG228" s="312"/>
      <c r="FH228" s="312"/>
      <c r="FI228" s="312"/>
      <c r="FJ228" s="312"/>
      <c r="FK228" s="313"/>
      <c r="FL228" s="313"/>
      <c r="FM228" s="313"/>
      <c r="FN228" s="313"/>
      <c r="FO228" s="313"/>
      <c r="FP228" s="313"/>
      <c r="FQ228" s="313"/>
      <c r="FR228" s="313"/>
      <c r="FS228" s="313"/>
      <c r="FT228" s="313"/>
      <c r="FU228" s="313"/>
      <c r="FV228" s="313"/>
      <c r="FW228" s="313"/>
      <c r="FX228" s="313"/>
      <c r="FY228" s="313"/>
      <c r="FZ228" s="313"/>
      <c r="GA228" s="313"/>
      <c r="GB228" s="313"/>
      <c r="GC228" s="313"/>
      <c r="GD228" s="313"/>
      <c r="GE228" s="313"/>
      <c r="GF228" s="313"/>
      <c r="GG228" s="313"/>
      <c r="GH228" s="313"/>
      <c r="GI228" s="313"/>
      <c r="GJ228" s="313"/>
      <c r="GK228" s="313"/>
      <c r="GL228" s="313"/>
      <c r="GM228" s="313"/>
      <c r="GN228" s="313"/>
    </row>
    <row r="229" spans="1:209" s="314" customFormat="1" ht="9" hidden="1" customHeight="1" x14ac:dyDescent="0.25">
      <c r="A229" s="401"/>
      <c r="B229" s="435"/>
      <c r="C229" s="1072"/>
      <c r="D229" s="1073"/>
      <c r="E229" s="1073"/>
      <c r="F229" s="1073"/>
      <c r="G229" s="1073"/>
      <c r="H229" s="1073"/>
      <c r="I229" s="1073"/>
      <c r="J229" s="1073"/>
      <c r="K229" s="1073"/>
      <c r="L229" s="1073"/>
      <c r="M229" s="1073"/>
      <c r="N229" s="1073"/>
      <c r="O229" s="1073"/>
      <c r="P229" s="1073"/>
      <c r="Q229" s="1073"/>
      <c r="R229" s="1073"/>
      <c r="S229" s="1073"/>
      <c r="T229" s="1073"/>
      <c r="U229" s="1073"/>
      <c r="V229" s="1073"/>
      <c r="W229" s="1073"/>
      <c r="X229" s="436"/>
      <c r="Y229" s="1104"/>
      <c r="Z229" s="1104"/>
      <c r="AA229" s="1106"/>
      <c r="AB229" s="1106"/>
      <c r="AC229" s="1106"/>
      <c r="AD229" s="1106"/>
      <c r="AE229" s="1104"/>
      <c r="AF229" s="1104"/>
      <c r="AG229" s="1104"/>
      <c r="AH229" s="1145"/>
      <c r="AI229" s="1147"/>
      <c r="AJ229" s="1147"/>
      <c r="AK229" s="1147"/>
      <c r="AL229" s="1147"/>
      <c r="AM229" s="437"/>
      <c r="AN229" s="438"/>
      <c r="AO229" s="435"/>
      <c r="AP229" s="1434"/>
      <c r="AQ229" s="1435"/>
      <c r="AR229" s="1435"/>
      <c r="AS229" s="1435"/>
      <c r="AT229" s="1435"/>
      <c r="AU229" s="1435"/>
      <c r="AV229" s="1435"/>
      <c r="AW229" s="1435"/>
      <c r="AX229" s="1435"/>
      <c r="AY229" s="1435"/>
      <c r="AZ229" s="1435"/>
      <c r="BA229" s="1435"/>
      <c r="BB229" s="1435"/>
      <c r="BC229" s="1435"/>
      <c r="BD229" s="1435"/>
      <c r="BE229" s="1435"/>
      <c r="BF229" s="1435"/>
      <c r="BG229" s="1435"/>
      <c r="BH229" s="1435"/>
      <c r="BI229" s="1435"/>
      <c r="BJ229" s="1435"/>
      <c r="BK229" s="1435"/>
      <c r="BL229" s="1435"/>
      <c r="BM229" s="1435"/>
      <c r="BN229" s="1435"/>
      <c r="BO229" s="1435"/>
      <c r="BP229" s="1435"/>
      <c r="BQ229" s="1435"/>
      <c r="BR229" s="1109"/>
      <c r="BS229" s="1109"/>
      <c r="BT229" s="1109"/>
      <c r="BU229" s="1109"/>
      <c r="BV229" s="1109"/>
      <c r="BW229" s="1014"/>
      <c r="BX229" s="1014"/>
      <c r="BY229" s="1014"/>
      <c r="BZ229" s="1014"/>
      <c r="CA229" s="1109"/>
      <c r="CB229" s="1109"/>
      <c r="CC229" s="1109"/>
      <c r="CD229" s="1109"/>
      <c r="CE229" s="1109"/>
      <c r="CF229" s="1109"/>
      <c r="CG229" s="1883"/>
      <c r="CH229" s="309"/>
      <c r="CI229" s="309"/>
      <c r="CJ229" s="309"/>
      <c r="CK229" s="308"/>
      <c r="CL229" s="308"/>
      <c r="CM229" s="401"/>
      <c r="CN229" s="309"/>
      <c r="CO229" s="309"/>
      <c r="CP229" s="309"/>
      <c r="CQ229" s="309"/>
      <c r="CR229" s="309"/>
      <c r="CS229" s="309"/>
      <c r="CT229" s="309"/>
      <c r="CU229" s="309"/>
      <c r="CV229" s="309"/>
      <c r="CW229" s="309"/>
      <c r="CX229" s="309"/>
      <c r="CY229" s="309"/>
      <c r="CZ229" s="309"/>
      <c r="DA229" s="309"/>
      <c r="DB229" s="309"/>
      <c r="DC229" s="309"/>
      <c r="DD229" s="309"/>
      <c r="DE229" s="308"/>
      <c r="DF229" s="308"/>
      <c r="DG229" s="308"/>
      <c r="DH229" s="308"/>
      <c r="DI229" s="309"/>
      <c r="DJ229" s="309"/>
      <c r="DK229" s="309"/>
      <c r="DL229" s="309"/>
      <c r="DM229" s="309"/>
      <c r="DN229" s="309"/>
      <c r="DO229" s="309"/>
      <c r="DP229" s="309"/>
      <c r="DQ229" s="309"/>
      <c r="DR229" s="310"/>
      <c r="DS229" s="311"/>
      <c r="DT229" s="311"/>
      <c r="DU229" s="311"/>
      <c r="DV229" s="311"/>
      <c r="DW229" s="311"/>
      <c r="DX229" s="311"/>
      <c r="DY229" s="311"/>
      <c r="DZ229" s="311"/>
      <c r="EA229" s="311"/>
      <c r="EB229" s="311"/>
      <c r="EC229" s="311"/>
      <c r="ED229" s="311"/>
      <c r="EE229" s="312"/>
      <c r="EF229" s="312"/>
      <c r="EG229" s="312"/>
      <c r="EH229" s="312"/>
      <c r="EI229" s="312"/>
      <c r="EJ229" s="312"/>
      <c r="EK229" s="312"/>
      <c r="EL229" s="312"/>
      <c r="EM229" s="312"/>
      <c r="EN229" s="312"/>
      <c r="EO229" s="312"/>
      <c r="EP229" s="312"/>
      <c r="EQ229" s="312"/>
      <c r="ER229" s="312"/>
      <c r="ES229" s="312"/>
      <c r="ET229" s="312"/>
      <c r="EU229" s="312"/>
      <c r="EV229" s="312"/>
      <c r="EW229" s="312"/>
      <c r="EX229" s="312"/>
      <c r="EY229" s="312"/>
      <c r="EZ229" s="312"/>
      <c r="FA229" s="312"/>
      <c r="FB229" s="312"/>
      <c r="FC229" s="312"/>
      <c r="FD229" s="312"/>
      <c r="FE229" s="312"/>
      <c r="FF229" s="312"/>
      <c r="FG229" s="312"/>
      <c r="FH229" s="312"/>
      <c r="FI229" s="312"/>
      <c r="FJ229" s="312"/>
      <c r="FK229" s="313"/>
      <c r="FL229" s="313"/>
      <c r="FM229" s="313"/>
      <c r="FN229" s="313"/>
      <c r="FO229" s="313"/>
      <c r="FP229" s="313"/>
      <c r="FQ229" s="313"/>
      <c r="FR229" s="313"/>
      <c r="FS229" s="313"/>
      <c r="FT229" s="313"/>
      <c r="FU229" s="313"/>
      <c r="FV229" s="313"/>
      <c r="FW229" s="313"/>
      <c r="FX229" s="313"/>
      <c r="FY229" s="313"/>
      <c r="FZ229" s="313"/>
      <c r="GA229" s="313"/>
      <c r="GB229" s="313"/>
      <c r="GC229" s="313"/>
      <c r="GD229" s="313"/>
      <c r="GE229" s="313"/>
      <c r="GF229" s="313"/>
      <c r="GG229" s="313"/>
      <c r="GH229" s="313"/>
      <c r="GI229" s="313"/>
      <c r="GJ229" s="313"/>
      <c r="GK229" s="313"/>
      <c r="GL229" s="313"/>
      <c r="GM229" s="313"/>
      <c r="GN229" s="313"/>
    </row>
    <row r="230" spans="1:209" s="314" customFormat="1" ht="4.5" hidden="1" customHeight="1" thickBot="1" x14ac:dyDescent="0.3">
      <c r="A230" s="401"/>
      <c r="B230" s="435"/>
      <c r="C230" s="435"/>
      <c r="D230" s="435"/>
      <c r="E230" s="435"/>
      <c r="F230" s="309"/>
      <c r="G230" s="428"/>
      <c r="H230" s="428"/>
      <c r="I230" s="428"/>
      <c r="J230" s="428"/>
      <c r="K230" s="428"/>
      <c r="L230" s="428"/>
      <c r="M230" s="428"/>
      <c r="N230" s="428"/>
      <c r="O230" s="1083"/>
      <c r="P230" s="1083"/>
      <c r="Q230" s="1083"/>
      <c r="R230" s="440"/>
      <c r="S230" s="435"/>
      <c r="T230" s="435"/>
      <c r="U230" s="440"/>
      <c r="V230" s="1084"/>
      <c r="W230" s="1084"/>
      <c r="X230" s="1084"/>
      <c r="Y230" s="1084"/>
      <c r="Z230" s="1084"/>
      <c r="AA230" s="1084"/>
      <c r="AB230" s="1084"/>
      <c r="AC230" s="1084"/>
      <c r="AD230" s="1084"/>
      <c r="AE230" s="1084"/>
      <c r="AF230" s="1084"/>
      <c r="AG230" s="1084"/>
      <c r="AH230" s="1511"/>
      <c r="AI230" s="1511"/>
      <c r="AJ230" s="1511"/>
      <c r="AK230" s="435"/>
      <c r="AL230" s="435"/>
      <c r="AM230" s="435"/>
      <c r="AN230" s="441"/>
      <c r="AO230" s="435"/>
      <c r="AP230" s="442"/>
      <c r="AQ230" s="442"/>
      <c r="AR230" s="442"/>
      <c r="AS230" s="632"/>
      <c r="AT230" s="435"/>
      <c r="AU230" s="435"/>
      <c r="AV230" s="633"/>
      <c r="AW230" s="435"/>
      <c r="AX230" s="435"/>
      <c r="AY230" s="435"/>
      <c r="AZ230" s="435"/>
      <c r="BA230" s="435"/>
      <c r="BB230" s="439"/>
      <c r="BC230" s="591"/>
      <c r="BD230" s="439"/>
      <c r="BE230" s="439"/>
      <c r="BF230" s="439"/>
      <c r="BG230" s="439"/>
      <c r="BH230" s="439"/>
      <c r="BI230" s="439"/>
      <c r="BJ230" s="439"/>
      <c r="BK230" s="439"/>
      <c r="BL230" s="439"/>
      <c r="BM230" s="439"/>
      <c r="BN230" s="439"/>
      <c r="BO230" s="439"/>
      <c r="BP230" s="439"/>
      <c r="BQ230" s="439"/>
      <c r="BR230" s="439"/>
      <c r="BS230" s="439"/>
      <c r="BT230" s="439"/>
      <c r="BU230" s="439"/>
      <c r="BV230" s="439"/>
      <c r="BW230" s="439"/>
      <c r="BX230" s="439"/>
      <c r="BY230" s="439"/>
      <c r="BZ230" s="439"/>
      <c r="CA230" s="439"/>
      <c r="CB230" s="439"/>
      <c r="CC230" s="439"/>
      <c r="CD230" s="439"/>
      <c r="CE230" s="439"/>
      <c r="CF230" s="309"/>
      <c r="CG230" s="309"/>
      <c r="CH230" s="309"/>
      <c r="CI230" s="309"/>
      <c r="CJ230" s="309"/>
      <c r="CK230" s="308"/>
      <c r="CL230" s="308"/>
      <c r="CM230" s="401"/>
      <c r="CN230" s="309"/>
      <c r="CO230" s="309"/>
      <c r="CP230" s="309"/>
      <c r="CQ230" s="309"/>
      <c r="CR230" s="309"/>
      <c r="CS230" s="309"/>
      <c r="CT230" s="309"/>
      <c r="CU230" s="309"/>
      <c r="CV230" s="309"/>
      <c r="CW230" s="309"/>
      <c r="CX230" s="309"/>
      <c r="CY230" s="309"/>
      <c r="CZ230" s="309"/>
      <c r="DA230" s="309"/>
      <c r="DB230" s="309"/>
      <c r="DC230" s="309"/>
      <c r="DD230" s="309"/>
      <c r="DE230" s="308"/>
      <c r="DF230" s="308"/>
      <c r="DG230" s="308"/>
      <c r="DH230" s="308"/>
      <c r="DI230" s="309"/>
      <c r="DJ230" s="309"/>
      <c r="DK230" s="309"/>
      <c r="DL230" s="309"/>
      <c r="DM230" s="309"/>
      <c r="DN230" s="309"/>
      <c r="DO230" s="309"/>
      <c r="DP230" s="309"/>
      <c r="DQ230" s="309"/>
      <c r="DR230" s="310"/>
      <c r="DS230" s="311"/>
      <c r="DT230" s="311"/>
      <c r="DU230" s="311"/>
      <c r="DV230" s="311"/>
      <c r="DW230" s="311"/>
      <c r="DX230" s="311"/>
      <c r="DY230" s="311"/>
      <c r="DZ230" s="311"/>
      <c r="EA230" s="311"/>
      <c r="EB230" s="311"/>
      <c r="EC230" s="311"/>
      <c r="ED230" s="311"/>
      <c r="EE230" s="312"/>
      <c r="EF230" s="312"/>
      <c r="EG230" s="312"/>
      <c r="EH230" s="312"/>
      <c r="EI230" s="312"/>
      <c r="EJ230" s="312"/>
      <c r="EK230" s="312"/>
      <c r="EL230" s="312"/>
      <c r="EM230" s="312"/>
      <c r="EN230" s="312"/>
      <c r="EO230" s="312"/>
      <c r="EP230" s="312"/>
      <c r="EQ230" s="312"/>
      <c r="ER230" s="312"/>
      <c r="ES230" s="312"/>
      <c r="ET230" s="312"/>
      <c r="EU230" s="312"/>
      <c r="EV230" s="312"/>
      <c r="EW230" s="312"/>
      <c r="EX230" s="312"/>
      <c r="EY230" s="312"/>
      <c r="EZ230" s="312"/>
      <c r="FA230" s="312"/>
      <c r="FB230" s="312"/>
      <c r="FC230" s="312"/>
      <c r="FD230" s="312"/>
      <c r="FE230" s="312"/>
      <c r="FF230" s="312"/>
      <c r="FG230" s="312"/>
      <c r="FH230" s="312"/>
      <c r="FI230" s="312"/>
      <c r="FJ230" s="312"/>
      <c r="FK230" s="313"/>
      <c r="FL230" s="313"/>
      <c r="FM230" s="313"/>
      <c r="FN230" s="313"/>
      <c r="FO230" s="313"/>
      <c r="FP230" s="313"/>
      <c r="FQ230" s="313"/>
      <c r="FR230" s="313"/>
      <c r="FS230" s="313"/>
      <c r="FT230" s="313"/>
      <c r="FU230" s="313"/>
      <c r="FV230" s="313"/>
      <c r="FW230" s="313"/>
      <c r="FX230" s="313"/>
      <c r="FY230" s="313"/>
      <c r="FZ230" s="313"/>
      <c r="GA230" s="313"/>
      <c r="GB230" s="313"/>
      <c r="GC230" s="313"/>
      <c r="GD230" s="313"/>
      <c r="GE230" s="313"/>
      <c r="GF230" s="313"/>
      <c r="GG230" s="313"/>
      <c r="GH230" s="313"/>
      <c r="GI230" s="313"/>
      <c r="GJ230" s="313"/>
      <c r="GK230" s="313"/>
      <c r="GL230" s="313"/>
      <c r="GM230" s="313"/>
      <c r="GN230" s="313"/>
    </row>
    <row r="231" spans="1:209" s="378" customFormat="1" ht="14.1" hidden="1" customHeight="1" x14ac:dyDescent="0.2">
      <c r="A231" s="401"/>
      <c r="B231" s="443"/>
      <c r="C231" s="1076" t="s">
        <v>263</v>
      </c>
      <c r="D231" s="1077"/>
      <c r="E231" s="1077"/>
      <c r="F231" s="1077"/>
      <c r="G231" s="1077"/>
      <c r="H231" s="1078"/>
      <c r="I231" s="1079" t="s">
        <v>264</v>
      </c>
      <c r="J231" s="1079"/>
      <c r="K231" s="1079"/>
      <c r="L231" s="1080"/>
      <c r="M231" s="1081" t="s">
        <v>265</v>
      </c>
      <c r="N231" s="1082"/>
      <c r="O231" s="976" t="s">
        <v>266</v>
      </c>
      <c r="P231" s="976"/>
      <c r="Q231" s="976"/>
      <c r="R231" s="976"/>
      <c r="S231" s="976"/>
      <c r="T231" s="976"/>
      <c r="U231" s="976"/>
      <c r="V231" s="976"/>
      <c r="W231" s="976"/>
      <c r="X231" s="977"/>
      <c r="Y231" s="591"/>
      <c r="Z231" s="1076" t="s">
        <v>267</v>
      </c>
      <c r="AA231" s="1077"/>
      <c r="AB231" s="1077"/>
      <c r="AC231" s="1077"/>
      <c r="AD231" s="1077"/>
      <c r="AE231" s="1077"/>
      <c r="AF231" s="1082"/>
      <c r="AG231" s="988" t="s">
        <v>268</v>
      </c>
      <c r="AH231" s="989"/>
      <c r="AI231" s="989"/>
      <c r="AJ231" s="989"/>
      <c r="AK231" s="989"/>
      <c r="AL231" s="989"/>
      <c r="AM231" s="989"/>
      <c r="AN231" s="990"/>
      <c r="AO231" s="591"/>
      <c r="AP231" s="1665" t="s">
        <v>366</v>
      </c>
      <c r="AQ231" s="1666"/>
      <c r="AR231" s="1666"/>
      <c r="AS231" s="1666"/>
      <c r="AT231" s="1666"/>
      <c r="AU231" s="1666"/>
      <c r="AV231" s="1666"/>
      <c r="AW231" s="1666"/>
      <c r="AX231" s="748"/>
      <c r="AY231" s="748"/>
      <c r="AZ231" s="748"/>
      <c r="BA231" s="748"/>
      <c r="BB231" s="1020" t="s">
        <v>269</v>
      </c>
      <c r="BC231" s="1021"/>
      <c r="BD231" s="1021"/>
      <c r="BE231" s="1021"/>
      <c r="BF231" s="1021"/>
      <c r="BG231" s="1021"/>
      <c r="BH231" s="1021"/>
      <c r="BI231" s="1021"/>
      <c r="BJ231" s="1021"/>
      <c r="BK231" s="1873"/>
      <c r="BL231" s="1051" t="s">
        <v>270</v>
      </c>
      <c r="BM231" s="1052"/>
      <c r="BN231" s="1052"/>
      <c r="BO231" s="1052"/>
      <c r="BP231" s="1052"/>
      <c r="BQ231" s="1052"/>
      <c r="BR231" s="1053"/>
      <c r="BS231" s="1051" t="s">
        <v>350</v>
      </c>
      <c r="BT231" s="1052"/>
      <c r="BU231" s="1052"/>
      <c r="BV231" s="1052"/>
      <c r="BW231" s="1052"/>
      <c r="BX231" s="1052"/>
      <c r="BY231" s="1052"/>
      <c r="BZ231" s="1052"/>
      <c r="CA231" s="1053"/>
      <c r="CB231" s="1020" t="s">
        <v>349</v>
      </c>
      <c r="CC231" s="1021"/>
      <c r="CD231" s="1021"/>
      <c r="CE231" s="1021"/>
      <c r="CF231" s="1021"/>
      <c r="CG231" s="1022"/>
      <c r="CH231" s="397"/>
      <c r="CI231" s="315"/>
      <c r="CJ231" s="315"/>
      <c r="CK231" s="634"/>
      <c r="CL231" s="634"/>
      <c r="CM231" s="401"/>
      <c r="CP231" s="380" t="s">
        <v>270</v>
      </c>
      <c r="CQ231" s="381" t="s">
        <v>271</v>
      </c>
      <c r="CR231" s="382" t="s">
        <v>272</v>
      </c>
      <c r="CS231" s="315"/>
      <c r="CT231" s="315"/>
      <c r="CU231" s="315"/>
      <c r="CV231" s="315"/>
      <c r="CW231" s="315"/>
      <c r="CX231" s="315"/>
      <c r="CY231" s="315"/>
      <c r="CZ231" s="316"/>
      <c r="DA231" s="316"/>
      <c r="DF231" s="318"/>
      <c r="DG231" s="318"/>
      <c r="DH231" s="318"/>
      <c r="DI231" s="318"/>
      <c r="DJ231" s="308" t="s">
        <v>273</v>
      </c>
      <c r="DK231" s="308"/>
      <c r="DL231" s="308"/>
      <c r="DM231" s="308"/>
      <c r="DN231" s="308"/>
      <c r="DO231" s="309"/>
      <c r="DP231" s="309"/>
      <c r="DQ231" s="309"/>
      <c r="DR231" s="635"/>
      <c r="DS231" s="319"/>
      <c r="DT231" s="319"/>
      <c r="DU231" s="319"/>
      <c r="DV231" s="319"/>
      <c r="DW231" s="319"/>
      <c r="DX231" s="319"/>
      <c r="DY231" s="319"/>
      <c r="DZ231" s="319"/>
      <c r="EA231" s="319"/>
      <c r="EB231" s="319"/>
      <c r="EC231" s="319"/>
      <c r="ED231" s="319"/>
      <c r="EE231" s="320"/>
      <c r="EF231" s="321"/>
      <c r="EG231" s="321"/>
      <c r="EH231" s="321"/>
      <c r="EI231" s="321"/>
      <c r="EJ231" s="321"/>
      <c r="EK231" s="321"/>
      <c r="EL231" s="321"/>
      <c r="EM231" s="321"/>
      <c r="EN231" s="321"/>
      <c r="EO231" s="321"/>
      <c r="EP231" s="321"/>
      <c r="EQ231" s="321"/>
      <c r="ER231" s="320"/>
      <c r="ES231" s="320"/>
      <c r="ET231" s="320"/>
      <c r="EU231" s="320"/>
      <c r="EV231" s="320"/>
      <c r="EW231" s="320"/>
      <c r="EX231" s="320"/>
      <c r="EY231" s="322"/>
      <c r="EZ231" s="323"/>
      <c r="FA231" s="323"/>
      <c r="FB231" s="323"/>
      <c r="FC231" s="323"/>
      <c r="FD231" s="323"/>
      <c r="FE231" s="323"/>
      <c r="FF231" s="323"/>
      <c r="FG231" s="323"/>
      <c r="FH231" s="324"/>
      <c r="FI231" s="324"/>
      <c r="FJ231" s="324"/>
      <c r="FK231" s="325"/>
      <c r="FL231" s="325"/>
      <c r="FM231" s="325"/>
      <c r="FN231" s="325"/>
      <c r="FO231" s="325"/>
      <c r="FP231" s="636"/>
      <c r="FQ231" s="636"/>
      <c r="FR231" s="636"/>
      <c r="FS231" s="636"/>
      <c r="FT231" s="636"/>
      <c r="FU231" s="636"/>
      <c r="FV231" s="636"/>
      <c r="FW231" s="636"/>
      <c r="FX231" s="636"/>
      <c r="FY231" s="636"/>
      <c r="FZ231" s="636"/>
      <c r="GA231" s="636"/>
      <c r="GB231" s="636"/>
      <c r="GC231" s="636"/>
      <c r="GD231" s="636"/>
      <c r="GE231" s="636"/>
      <c r="GF231" s="636"/>
      <c r="GG231" s="636"/>
      <c r="GH231" s="636"/>
      <c r="GI231" s="636"/>
      <c r="GJ231" s="636"/>
      <c r="GK231" s="636"/>
      <c r="GL231" s="636"/>
      <c r="GM231" s="636"/>
      <c r="GN231" s="636"/>
      <c r="GO231" s="637"/>
      <c r="GP231" s="637"/>
      <c r="GQ231" s="637"/>
      <c r="GR231" s="637"/>
      <c r="GS231" s="637"/>
      <c r="GT231" s="637"/>
      <c r="GU231" s="637"/>
      <c r="GV231" s="637"/>
      <c r="GW231" s="637"/>
      <c r="GX231" s="637"/>
      <c r="GY231" s="637"/>
      <c r="GZ231" s="637"/>
      <c r="HA231" s="637"/>
    </row>
    <row r="232" spans="1:209" s="378" customFormat="1" ht="15.75" hidden="1" customHeight="1" x14ac:dyDescent="0.2">
      <c r="A232" s="401"/>
      <c r="B232" s="443"/>
      <c r="C232" s="1166"/>
      <c r="D232" s="1152"/>
      <c r="E232" s="1152"/>
      <c r="F232" s="1152"/>
      <c r="G232" s="1152"/>
      <c r="H232" s="1167"/>
      <c r="I232" s="1154" t="s">
        <v>365</v>
      </c>
      <c r="J232" s="1154"/>
      <c r="K232" s="1154"/>
      <c r="L232" s="1155"/>
      <c r="M232" s="1160" t="s">
        <v>274</v>
      </c>
      <c r="N232" s="1161"/>
      <c r="O232" s="1152" t="s">
        <v>275</v>
      </c>
      <c r="P232" s="1152"/>
      <c r="Q232" s="1152"/>
      <c r="R232" s="1152"/>
      <c r="S232" s="1152"/>
      <c r="T232" s="1152"/>
      <c r="U232" s="1152"/>
      <c r="V232" s="1152"/>
      <c r="W232" s="1152"/>
      <c r="X232" s="1153"/>
      <c r="Y232" s="591"/>
      <c r="Z232" s="1218" t="s">
        <v>276</v>
      </c>
      <c r="AA232" s="1219"/>
      <c r="AB232" s="1219"/>
      <c r="AC232" s="1219"/>
      <c r="AD232" s="1219"/>
      <c r="AE232" s="1219"/>
      <c r="AF232" s="1220"/>
      <c r="AG232" s="1512" t="s">
        <v>364</v>
      </c>
      <c r="AH232" s="1512"/>
      <c r="AI232" s="1512"/>
      <c r="AJ232" s="1512"/>
      <c r="AK232" s="1512"/>
      <c r="AL232" s="1512"/>
      <c r="AM232" s="1512"/>
      <c r="AN232" s="1513"/>
      <c r="AO232" s="591"/>
      <c r="AP232" s="1667"/>
      <c r="AQ232" s="1668"/>
      <c r="AR232" s="1668"/>
      <c r="AS232" s="1668"/>
      <c r="AT232" s="1668"/>
      <c r="AU232" s="1668"/>
      <c r="AV232" s="1668"/>
      <c r="AW232" s="1668"/>
      <c r="AX232" s="749"/>
      <c r="AY232" s="749"/>
      <c r="AZ232" s="749"/>
      <c r="BA232" s="749"/>
      <c r="BB232" s="1023" t="s">
        <v>277</v>
      </c>
      <c r="BC232" s="1024"/>
      <c r="BD232" s="1024"/>
      <c r="BE232" s="1024"/>
      <c r="BF232" s="1024"/>
      <c r="BG232" s="1024"/>
      <c r="BH232" s="1024"/>
      <c r="BI232" s="1024"/>
      <c r="BJ232" s="1024"/>
      <c r="BK232" s="1739"/>
      <c r="BL232" s="1054"/>
      <c r="BM232" s="1055"/>
      <c r="BN232" s="1055"/>
      <c r="BO232" s="1055"/>
      <c r="BP232" s="1055"/>
      <c r="BQ232" s="1055"/>
      <c r="BR232" s="1056"/>
      <c r="BS232" s="1054"/>
      <c r="BT232" s="1055"/>
      <c r="BU232" s="1055"/>
      <c r="BV232" s="1055"/>
      <c r="BW232" s="1055"/>
      <c r="BX232" s="1055"/>
      <c r="BY232" s="1055"/>
      <c r="BZ232" s="1055"/>
      <c r="CA232" s="1056"/>
      <c r="CB232" s="1023"/>
      <c r="CC232" s="1024"/>
      <c r="CD232" s="1024"/>
      <c r="CE232" s="1024"/>
      <c r="CF232" s="1024"/>
      <c r="CG232" s="1025"/>
      <c r="CH232" s="398"/>
      <c r="CI232" s="315"/>
      <c r="CJ232" s="315"/>
      <c r="CK232" s="634"/>
      <c r="CL232" s="634"/>
      <c r="CM232" s="401"/>
      <c r="CP232" s="383"/>
      <c r="CQ232" s="384"/>
      <c r="CR232" s="385"/>
      <c r="CS232" s="315"/>
      <c r="CT232" s="315"/>
      <c r="CU232" s="315"/>
      <c r="CV232" s="315"/>
      <c r="CW232" s="315"/>
      <c r="CX232" s="315"/>
      <c r="CY232" s="315"/>
      <c r="CZ232" s="316"/>
      <c r="DA232" s="316"/>
      <c r="DF232" s="318"/>
      <c r="DG232" s="591"/>
      <c r="DH232" s="591"/>
      <c r="DI232" s="591"/>
      <c r="DJ232" s="308">
        <f>+DG233</f>
        <v>0</v>
      </c>
      <c r="DK232" s="330" t="b">
        <f>OR(DJ232=92,DJ232=93)</f>
        <v>0</v>
      </c>
      <c r="DL232" s="308"/>
      <c r="DM232" s="308" t="s">
        <v>280</v>
      </c>
      <c r="DN232" s="308"/>
      <c r="DO232" s="309"/>
      <c r="DP232" s="309"/>
      <c r="DQ232" s="309"/>
      <c r="DR232" s="635"/>
      <c r="DS232" s="319"/>
      <c r="DT232" s="319"/>
      <c r="DU232" s="319"/>
      <c r="DV232" s="319"/>
      <c r="DW232" s="319"/>
      <c r="DX232" s="319"/>
      <c r="DY232" s="319"/>
      <c r="DZ232" s="319"/>
      <c r="EA232" s="319"/>
      <c r="EB232" s="319"/>
      <c r="EC232" s="319"/>
      <c r="ED232" s="319"/>
      <c r="EE232" s="320"/>
      <c r="EF232" s="320"/>
      <c r="EG232" s="320"/>
      <c r="EH232" s="320"/>
      <c r="EI232" s="320"/>
      <c r="EJ232" s="320"/>
      <c r="EK232" s="320"/>
      <c r="EL232" s="320"/>
      <c r="EM232" s="320"/>
      <c r="EN232" s="320"/>
      <c r="EO232" s="320"/>
      <c r="EP232" s="320"/>
      <c r="EQ232" s="320"/>
      <c r="ER232" s="331"/>
      <c r="ES232" s="331"/>
      <c r="ET232" s="331"/>
      <c r="EU232" s="331"/>
      <c r="EV232" s="331"/>
      <c r="EW232" s="331"/>
      <c r="EX232" s="331"/>
      <c r="EY232" s="322"/>
      <c r="EZ232" s="323"/>
      <c r="FA232" s="323"/>
      <c r="FB232" s="323"/>
      <c r="FC232" s="323"/>
      <c r="FD232" s="323"/>
      <c r="FE232" s="323"/>
      <c r="FF232" s="323"/>
      <c r="FG232" s="323"/>
      <c r="FH232" s="322"/>
      <c r="FI232" s="322"/>
      <c r="FJ232" s="322"/>
      <c r="FK232" s="332"/>
      <c r="FL232" s="332"/>
      <c r="FM232" s="332"/>
      <c r="FN232" s="332"/>
      <c r="FO232" s="332"/>
      <c r="FP232" s="636"/>
      <c r="FQ232" s="636"/>
      <c r="FR232" s="636"/>
      <c r="FS232" s="636"/>
      <c r="FT232" s="636"/>
      <c r="FU232" s="636"/>
      <c r="FV232" s="636"/>
      <c r="FW232" s="636"/>
      <c r="FX232" s="636"/>
      <c r="FY232" s="636"/>
      <c r="FZ232" s="636"/>
      <c r="GA232" s="636"/>
      <c r="GB232" s="636"/>
      <c r="GC232" s="636"/>
      <c r="GD232" s="636"/>
      <c r="GE232" s="636"/>
      <c r="GF232" s="636"/>
      <c r="GG232" s="636"/>
      <c r="GH232" s="636"/>
      <c r="GI232" s="636"/>
      <c r="GJ232" s="636"/>
      <c r="GK232" s="636"/>
      <c r="GL232" s="636"/>
      <c r="GM232" s="636"/>
      <c r="GN232" s="636"/>
      <c r="GO232" s="637"/>
      <c r="GP232" s="637"/>
      <c r="GQ232" s="637"/>
      <c r="GR232" s="637"/>
      <c r="GS232" s="637"/>
      <c r="GT232" s="637"/>
      <c r="GU232" s="637"/>
      <c r="GV232" s="637"/>
      <c r="GW232" s="637"/>
      <c r="GX232" s="637"/>
      <c r="GY232" s="637"/>
      <c r="GZ232" s="637"/>
      <c r="HA232" s="637"/>
    </row>
    <row r="233" spans="1:209" s="378" customFormat="1" ht="14.1" hidden="1" customHeight="1" x14ac:dyDescent="0.2">
      <c r="A233" s="401"/>
      <c r="B233" s="444"/>
      <c r="C233" s="1166"/>
      <c r="D233" s="1152"/>
      <c r="E233" s="1152"/>
      <c r="F233" s="1152"/>
      <c r="G233" s="1152"/>
      <c r="H233" s="1167"/>
      <c r="I233" s="1154" t="s">
        <v>281</v>
      </c>
      <c r="J233" s="1154"/>
      <c r="K233" s="1154"/>
      <c r="L233" s="1155"/>
      <c r="M233" s="1160" t="s">
        <v>275</v>
      </c>
      <c r="N233" s="1161"/>
      <c r="O233" s="981"/>
      <c r="P233" s="981"/>
      <c r="Q233" s="981"/>
      <c r="R233" s="981"/>
      <c r="S233" s="981"/>
      <c r="T233" s="981"/>
      <c r="U233" s="981"/>
      <c r="V233" s="981"/>
      <c r="W233" s="981"/>
      <c r="X233" s="982"/>
      <c r="Y233" s="591"/>
      <c r="Z233" s="1176" t="s">
        <v>282</v>
      </c>
      <c r="AA233" s="1177"/>
      <c r="AB233" s="1177"/>
      <c r="AC233" s="1178"/>
      <c r="AD233" s="983" t="s">
        <v>283</v>
      </c>
      <c r="AE233" s="983"/>
      <c r="AF233" s="983"/>
      <c r="AG233" s="983" t="s">
        <v>284</v>
      </c>
      <c r="AH233" s="983"/>
      <c r="AI233" s="983"/>
      <c r="AJ233" s="983"/>
      <c r="AK233" s="983" t="s">
        <v>285</v>
      </c>
      <c r="AL233" s="983"/>
      <c r="AM233" s="983"/>
      <c r="AN233" s="984"/>
      <c r="AO233" s="591"/>
      <c r="AP233" s="1667"/>
      <c r="AQ233" s="1668"/>
      <c r="AR233" s="1668"/>
      <c r="AS233" s="1668"/>
      <c r="AT233" s="1668"/>
      <c r="AU233" s="1668"/>
      <c r="AV233" s="1668"/>
      <c r="AW233" s="1669"/>
      <c r="AX233" s="749"/>
      <c r="AY233" s="749"/>
      <c r="AZ233" s="749"/>
      <c r="BA233" s="749"/>
      <c r="BB233" s="1835" t="s">
        <v>286</v>
      </c>
      <c r="BC233" s="1836"/>
      <c r="BD233" s="1836"/>
      <c r="BE233" s="1836"/>
      <c r="BF233" s="1836"/>
      <c r="BG233" s="1836"/>
      <c r="BH233" s="1836"/>
      <c r="BI233" s="1836"/>
      <c r="BJ233" s="1836"/>
      <c r="BK233" s="1837"/>
      <c r="BL233" s="1054"/>
      <c r="BM233" s="1055"/>
      <c r="BN233" s="1055"/>
      <c r="BO233" s="1055"/>
      <c r="BP233" s="1055"/>
      <c r="BQ233" s="1055"/>
      <c r="BR233" s="1056"/>
      <c r="BS233" s="1054"/>
      <c r="BT233" s="1055"/>
      <c r="BU233" s="1055"/>
      <c r="BV233" s="1055"/>
      <c r="BW233" s="1055"/>
      <c r="BX233" s="1055"/>
      <c r="BY233" s="1055"/>
      <c r="BZ233" s="1055"/>
      <c r="CA233" s="1056"/>
      <c r="CB233" s="1023"/>
      <c r="CC233" s="1024"/>
      <c r="CD233" s="1024"/>
      <c r="CE233" s="1024"/>
      <c r="CF233" s="1024"/>
      <c r="CG233" s="1025"/>
      <c r="CH233" s="398"/>
      <c r="CI233" s="315"/>
      <c r="CJ233" s="315"/>
      <c r="CK233" s="634"/>
      <c r="CL233" s="634"/>
      <c r="CM233" s="401"/>
      <c r="CP233" s="383"/>
      <c r="CQ233" s="384"/>
      <c r="CR233" s="385"/>
      <c r="CS233" s="316" t="s">
        <v>287</v>
      </c>
      <c r="CT233" s="316"/>
      <c r="CU233" s="315"/>
      <c r="CV233" s="315"/>
      <c r="CW233" s="315"/>
      <c r="CX233" s="315"/>
      <c r="CY233" s="315"/>
      <c r="CZ233" s="316"/>
      <c r="DA233" s="316"/>
      <c r="DF233" s="334"/>
      <c r="DG233" s="591">
        <f>+AR217</f>
        <v>0</v>
      </c>
      <c r="DH233" s="591" t="s">
        <v>289</v>
      </c>
      <c r="DI233" s="591"/>
      <c r="DJ233" s="335" t="e">
        <f>+#REF!</f>
        <v>#REF!</v>
      </c>
      <c r="DK233" s="330" t="e">
        <f>IF(DJ233&gt;4.99,FALSE,TRUE)</f>
        <v>#REF!</v>
      </c>
      <c r="DL233" s="308"/>
      <c r="DM233" s="308" t="s">
        <v>290</v>
      </c>
      <c r="DN233" s="308"/>
      <c r="DO233" s="309"/>
      <c r="DP233" s="309"/>
      <c r="DQ233" s="309"/>
      <c r="DR233" s="635"/>
      <c r="DS233" s="336"/>
      <c r="DT233" s="336"/>
      <c r="DU233" s="336"/>
      <c r="DV233" s="336"/>
      <c r="DW233" s="336"/>
      <c r="DX233" s="337"/>
      <c r="DY233" s="337"/>
      <c r="DZ233" s="337"/>
      <c r="EA233" s="337"/>
      <c r="EB233" s="337"/>
      <c r="EC233" s="337"/>
      <c r="ED233" s="337"/>
      <c r="EE233" s="338"/>
      <c r="EF233" s="339"/>
      <c r="EG233" s="339"/>
      <c r="EH233" s="339"/>
      <c r="EI233" s="339"/>
      <c r="EJ233" s="339"/>
      <c r="EK233" s="339"/>
      <c r="EL233" s="339"/>
      <c r="EM233" s="339"/>
      <c r="EN233" s="339"/>
      <c r="EO233" s="339"/>
      <c r="EP233" s="339"/>
      <c r="EQ233" s="339"/>
      <c r="ER233" s="338"/>
      <c r="ES233" s="338"/>
      <c r="ET233" s="338"/>
      <c r="EU233" s="338"/>
      <c r="EV233" s="338"/>
      <c r="EW233" s="338"/>
      <c r="EX233" s="338"/>
      <c r="EY233" s="322"/>
      <c r="EZ233" s="323"/>
      <c r="FA233" s="323"/>
      <c r="FB233" s="323"/>
      <c r="FC233" s="323"/>
      <c r="FD233" s="323"/>
      <c r="FE233" s="323"/>
      <c r="FF233" s="323"/>
      <c r="FG233" s="323"/>
      <c r="FH233" s="322"/>
      <c r="FI233" s="322"/>
      <c r="FJ233" s="322"/>
      <c r="FK233" s="332"/>
      <c r="FL233" s="332"/>
      <c r="FM233" s="332"/>
      <c r="FN233" s="332"/>
      <c r="FO233" s="332"/>
      <c r="FP233" s="636"/>
      <c r="FQ233" s="636"/>
      <c r="FR233" s="636"/>
      <c r="FS233" s="636"/>
      <c r="FT233" s="636"/>
      <c r="FU233" s="636"/>
      <c r="FV233" s="636"/>
      <c r="FW233" s="636"/>
      <c r="FX233" s="636"/>
      <c r="FY233" s="636"/>
      <c r="FZ233" s="636"/>
      <c r="GA233" s="636"/>
      <c r="GB233" s="636"/>
      <c r="GC233" s="636"/>
      <c r="GD233" s="636"/>
      <c r="GE233" s="636"/>
      <c r="GF233" s="636"/>
      <c r="GG233" s="636"/>
      <c r="GH233" s="636"/>
      <c r="GI233" s="636"/>
      <c r="GJ233" s="636"/>
      <c r="GK233" s="636"/>
      <c r="GL233" s="636"/>
      <c r="GM233" s="636"/>
      <c r="GN233" s="636"/>
      <c r="GO233" s="637"/>
      <c r="GP233" s="637"/>
      <c r="GQ233" s="637"/>
      <c r="GR233" s="637"/>
      <c r="GS233" s="637"/>
      <c r="GT233" s="637"/>
      <c r="GU233" s="637"/>
      <c r="GV233" s="637"/>
      <c r="GW233" s="637"/>
      <c r="GX233" s="637"/>
      <c r="GY233" s="637"/>
      <c r="GZ233" s="637"/>
      <c r="HA233" s="637"/>
    </row>
    <row r="234" spans="1:209" s="378" customFormat="1" ht="14.1" hidden="1" customHeight="1" x14ac:dyDescent="0.2">
      <c r="A234" s="401"/>
      <c r="B234" s="444"/>
      <c r="C234" s="1166"/>
      <c r="D234" s="1152"/>
      <c r="E234" s="1152"/>
      <c r="F234" s="1152"/>
      <c r="G234" s="1152"/>
      <c r="H234" s="1167"/>
      <c r="I234" s="1154" t="s">
        <v>291</v>
      </c>
      <c r="J234" s="1154"/>
      <c r="K234" s="1154"/>
      <c r="L234" s="1155"/>
      <c r="M234" s="484"/>
      <c r="N234" s="468"/>
      <c r="O234" s="981"/>
      <c r="P234" s="981"/>
      <c r="Q234" s="981"/>
      <c r="R234" s="981"/>
      <c r="S234" s="981"/>
      <c r="T234" s="981"/>
      <c r="U234" s="981"/>
      <c r="V234" s="981"/>
      <c r="W234" s="981"/>
      <c r="X234" s="982"/>
      <c r="Y234" s="591"/>
      <c r="Z234" s="1172" t="s">
        <v>292</v>
      </c>
      <c r="AA234" s="1173"/>
      <c r="AB234" s="1173"/>
      <c r="AC234" s="1174"/>
      <c r="AD234" s="1187" t="s">
        <v>293</v>
      </c>
      <c r="AE234" s="1187"/>
      <c r="AF234" s="1187"/>
      <c r="AG234" s="1187" t="s">
        <v>294</v>
      </c>
      <c r="AH234" s="1187"/>
      <c r="AI234" s="1187"/>
      <c r="AJ234" s="1187"/>
      <c r="AK234" s="1187" t="s">
        <v>295</v>
      </c>
      <c r="AL234" s="1187"/>
      <c r="AM234" s="1187"/>
      <c r="AN234" s="1190"/>
      <c r="AO234" s="591"/>
      <c r="AP234" s="1667"/>
      <c r="AQ234" s="1668"/>
      <c r="AR234" s="1668"/>
      <c r="AS234" s="1668"/>
      <c r="AT234" s="1668"/>
      <c r="AU234" s="1668"/>
      <c r="AV234" s="1668"/>
      <c r="AW234" s="1669"/>
      <c r="AX234" s="749"/>
      <c r="AY234" s="749"/>
      <c r="AZ234" s="749"/>
      <c r="BA234" s="749"/>
      <c r="BB234" s="1023" t="s">
        <v>296</v>
      </c>
      <c r="BC234" s="1024"/>
      <c r="BD234" s="1024"/>
      <c r="BE234" s="1024"/>
      <c r="BF234" s="1024"/>
      <c r="BG234" s="1024"/>
      <c r="BH234" s="1024"/>
      <c r="BI234" s="1024"/>
      <c r="BJ234" s="1024"/>
      <c r="BK234" s="1739"/>
      <c r="BL234" s="1054"/>
      <c r="BM234" s="1055"/>
      <c r="BN234" s="1055"/>
      <c r="BO234" s="1055"/>
      <c r="BP234" s="1055"/>
      <c r="BQ234" s="1055"/>
      <c r="BR234" s="1056"/>
      <c r="BS234" s="1054"/>
      <c r="BT234" s="1055"/>
      <c r="BU234" s="1055"/>
      <c r="BV234" s="1055"/>
      <c r="BW234" s="1055"/>
      <c r="BX234" s="1055"/>
      <c r="BY234" s="1055"/>
      <c r="BZ234" s="1055"/>
      <c r="CA234" s="1056"/>
      <c r="CB234" s="1023"/>
      <c r="CC234" s="1024"/>
      <c r="CD234" s="1024"/>
      <c r="CE234" s="1024"/>
      <c r="CF234" s="1024"/>
      <c r="CG234" s="1025"/>
      <c r="CH234" s="398"/>
      <c r="CI234" s="315"/>
      <c r="CJ234" s="315"/>
      <c r="CK234" s="634"/>
      <c r="CL234" s="634"/>
      <c r="CM234" s="401"/>
      <c r="CP234" s="383"/>
      <c r="CQ234" s="384"/>
      <c r="CR234" s="385"/>
      <c r="CS234" s="352"/>
      <c r="CT234" s="315"/>
      <c r="CU234" s="315"/>
      <c r="CV234" s="315"/>
      <c r="CW234" s="315"/>
      <c r="CX234" s="386" t="s">
        <v>297</v>
      </c>
      <c r="CY234" s="315"/>
      <c r="CZ234" s="316"/>
      <c r="DA234" s="316"/>
      <c r="DF234" s="334"/>
      <c r="DG234" s="591"/>
      <c r="DH234" s="1"/>
      <c r="DI234" s="1"/>
      <c r="DJ234" s="308"/>
      <c r="DK234" s="330">
        <f>IF(DK232=TRUE,IF(DK233=TRUE,1,0),0)</f>
        <v>0</v>
      </c>
      <c r="DL234" s="308"/>
      <c r="DM234" s="308" t="s">
        <v>298</v>
      </c>
      <c r="DN234" s="308"/>
      <c r="DO234" s="309"/>
      <c r="DP234" s="309"/>
      <c r="DQ234" s="309"/>
      <c r="DR234" s="635"/>
      <c r="DS234" s="336"/>
      <c r="DT234" s="336"/>
      <c r="DU234" s="336"/>
      <c r="DV234" s="336"/>
      <c r="DW234" s="336"/>
      <c r="DX234" s="340"/>
      <c r="DY234" s="340"/>
      <c r="DZ234" s="340"/>
      <c r="EA234" s="340"/>
      <c r="EB234" s="340"/>
      <c r="EC234" s="340"/>
      <c r="ED234" s="340"/>
      <c r="EE234" s="341"/>
      <c r="EF234" s="339"/>
      <c r="EG234" s="339"/>
      <c r="EH234" s="339"/>
      <c r="EI234" s="339"/>
      <c r="EJ234" s="339"/>
      <c r="EK234" s="339"/>
      <c r="EL234" s="339"/>
      <c r="EM234" s="339"/>
      <c r="EN234" s="339"/>
      <c r="EO234" s="339"/>
      <c r="EP234" s="339"/>
      <c r="EQ234" s="339"/>
      <c r="ER234" s="341"/>
      <c r="ES234" s="341"/>
      <c r="ET234" s="341"/>
      <c r="EU234" s="341"/>
      <c r="EV234" s="341"/>
      <c r="EW234" s="341"/>
      <c r="EX234" s="341"/>
      <c r="EY234" s="322"/>
      <c r="EZ234" s="323"/>
      <c r="FA234" s="323"/>
      <c r="FB234" s="323"/>
      <c r="FC234" s="323"/>
      <c r="FD234" s="323"/>
      <c r="FE234" s="323"/>
      <c r="FF234" s="323"/>
      <c r="FG234" s="323"/>
      <c r="FH234" s="322"/>
      <c r="FI234" s="322"/>
      <c r="FJ234" s="322"/>
      <c r="FK234" s="332"/>
      <c r="FL234" s="332"/>
      <c r="FM234" s="332"/>
      <c r="FN234" s="332"/>
      <c r="FO234" s="332"/>
      <c r="FP234" s="636"/>
      <c r="FQ234" s="636"/>
      <c r="FR234" s="636"/>
      <c r="FS234" s="636"/>
      <c r="FT234" s="636"/>
      <c r="FU234" s="636"/>
      <c r="FV234" s="636"/>
      <c r="FW234" s="636"/>
      <c r="FX234" s="636"/>
      <c r="FY234" s="636"/>
      <c r="FZ234" s="636"/>
      <c r="GA234" s="636"/>
      <c r="GB234" s="636"/>
      <c r="GC234" s="636"/>
      <c r="GD234" s="636"/>
      <c r="GE234" s="636"/>
      <c r="GF234" s="636"/>
      <c r="GG234" s="636"/>
      <c r="GH234" s="636"/>
      <c r="GI234" s="636"/>
      <c r="GJ234" s="636"/>
      <c r="GK234" s="636"/>
      <c r="GL234" s="636"/>
      <c r="GM234" s="636"/>
      <c r="GN234" s="636"/>
      <c r="GO234" s="637"/>
      <c r="GP234" s="637"/>
      <c r="GQ234" s="637"/>
      <c r="GR234" s="637"/>
      <c r="GS234" s="637"/>
      <c r="GT234" s="637"/>
      <c r="GU234" s="637"/>
      <c r="GV234" s="637"/>
      <c r="GW234" s="637"/>
      <c r="GX234" s="637"/>
      <c r="GY234" s="637"/>
      <c r="GZ234" s="637"/>
      <c r="HA234" s="637"/>
    </row>
    <row r="235" spans="1:209" s="378" customFormat="1" ht="16.5" hidden="1" customHeight="1" x14ac:dyDescent="0.2">
      <c r="A235" s="401"/>
      <c r="B235" s="444"/>
      <c r="C235" s="1168"/>
      <c r="D235" s="1169"/>
      <c r="E235" s="1169"/>
      <c r="F235" s="1169"/>
      <c r="G235" s="1169"/>
      <c r="H235" s="1170"/>
      <c r="I235" s="1158" t="s">
        <v>32</v>
      </c>
      <c r="J235" s="1158"/>
      <c r="K235" s="1158"/>
      <c r="L235" s="1159"/>
      <c r="M235" s="485">
        <v>0</v>
      </c>
      <c r="N235" s="486">
        <v>1</v>
      </c>
      <c r="O235" s="1156" t="s">
        <v>299</v>
      </c>
      <c r="P235" s="1156"/>
      <c r="Q235" s="1156"/>
      <c r="R235" s="1156"/>
      <c r="S235" s="1156"/>
      <c r="T235" s="1156"/>
      <c r="U235" s="1156"/>
      <c r="V235" s="1156"/>
      <c r="W235" s="1156"/>
      <c r="X235" s="1157"/>
      <c r="Y235" s="591"/>
      <c r="Z235" s="1184"/>
      <c r="AA235" s="1185"/>
      <c r="AB235" s="1185"/>
      <c r="AC235" s="1186"/>
      <c r="AD235" s="1194"/>
      <c r="AE235" s="1195"/>
      <c r="AF235" s="1195"/>
      <c r="AG235" s="1175">
        <v>180</v>
      </c>
      <c r="AH235" s="1175"/>
      <c r="AI235" s="1175"/>
      <c r="AJ235" s="1175"/>
      <c r="AK235" s="1188" t="s">
        <v>300</v>
      </c>
      <c r="AL235" s="1175"/>
      <c r="AM235" s="1175"/>
      <c r="AN235" s="1189"/>
      <c r="AO235" s="591"/>
      <c r="AP235" s="1667"/>
      <c r="AQ235" s="1668"/>
      <c r="AR235" s="1668"/>
      <c r="AS235" s="1668"/>
      <c r="AT235" s="1668"/>
      <c r="AU235" s="1668"/>
      <c r="AV235" s="1668"/>
      <c r="AW235" s="1669"/>
      <c r="AX235" s="750"/>
      <c r="AY235" s="750"/>
      <c r="AZ235" s="750"/>
      <c r="BA235" s="750"/>
      <c r="BB235" s="1026" t="s">
        <v>301</v>
      </c>
      <c r="BC235" s="1027"/>
      <c r="BD235" s="1027"/>
      <c r="BE235" s="1027"/>
      <c r="BF235" s="1027"/>
      <c r="BG235" s="1027"/>
      <c r="BH235" s="1027"/>
      <c r="BI235" s="1027"/>
      <c r="BJ235" s="1027"/>
      <c r="BK235" s="1673"/>
      <c r="BL235" s="1057"/>
      <c r="BM235" s="1058"/>
      <c r="BN235" s="1058"/>
      <c r="BO235" s="1058"/>
      <c r="BP235" s="1058"/>
      <c r="BQ235" s="1058"/>
      <c r="BR235" s="1059"/>
      <c r="BS235" s="1057"/>
      <c r="BT235" s="1058"/>
      <c r="BU235" s="1058"/>
      <c r="BV235" s="1058"/>
      <c r="BW235" s="1058"/>
      <c r="BX235" s="1058"/>
      <c r="BY235" s="1058"/>
      <c r="BZ235" s="1058"/>
      <c r="CA235" s="1059"/>
      <c r="CB235" s="1026"/>
      <c r="CC235" s="1027"/>
      <c r="CD235" s="1027"/>
      <c r="CE235" s="1027"/>
      <c r="CF235" s="1027"/>
      <c r="CG235" s="1028"/>
      <c r="CH235" s="399"/>
      <c r="CI235" s="342"/>
      <c r="CJ235" s="342"/>
      <c r="CK235" s="634"/>
      <c r="CL235" s="634"/>
      <c r="CM235" s="401"/>
      <c r="CP235" s="387"/>
      <c r="CQ235" s="388"/>
      <c r="CR235" s="389"/>
      <c r="CS235" s="315" t="s">
        <v>302</v>
      </c>
      <c r="CT235" s="342"/>
      <c r="CU235" s="342" t="s">
        <v>303</v>
      </c>
      <c r="CV235" s="342" t="s">
        <v>304</v>
      </c>
      <c r="CW235" s="342"/>
      <c r="CX235" s="386"/>
      <c r="CY235" s="342"/>
      <c r="CZ235" s="343"/>
      <c r="DA235" s="343"/>
      <c r="DF235" s="344"/>
      <c r="DG235" s="1"/>
      <c r="DH235" s="1"/>
      <c r="DI235" s="1"/>
      <c r="DJ235" s="345"/>
      <c r="DK235" s="345"/>
      <c r="DL235" s="346"/>
      <c r="DM235" s="345" t="s">
        <v>305</v>
      </c>
      <c r="DN235" s="345"/>
      <c r="DO235" s="347"/>
      <c r="DP235" s="347"/>
      <c r="DQ235" s="347"/>
      <c r="DR235" s="635"/>
      <c r="DS235" s="348"/>
      <c r="DT235" s="348"/>
      <c r="DU235" s="348"/>
      <c r="DV235" s="348"/>
      <c r="DW235" s="348"/>
      <c r="DX235" s="348"/>
      <c r="DY235" s="348"/>
      <c r="DZ235" s="348"/>
      <c r="EA235" s="348"/>
      <c r="EB235" s="348"/>
      <c r="EC235" s="348"/>
      <c r="ED235" s="348"/>
      <c r="EE235" s="349"/>
      <c r="EF235" s="349"/>
      <c r="EG235" s="349"/>
      <c r="EH235" s="349"/>
      <c r="EI235" s="349"/>
      <c r="EJ235" s="349"/>
      <c r="EK235" s="349"/>
      <c r="EL235" s="349"/>
      <c r="EM235" s="349"/>
      <c r="EN235" s="349"/>
      <c r="EO235" s="349"/>
      <c r="EP235" s="349"/>
      <c r="EQ235" s="349"/>
      <c r="ER235" s="349"/>
      <c r="ES235" s="349"/>
      <c r="ET235" s="349"/>
      <c r="EU235" s="349"/>
      <c r="EV235" s="349"/>
      <c r="EW235" s="349"/>
      <c r="EX235" s="349"/>
      <c r="EY235" s="349"/>
      <c r="EZ235" s="349"/>
      <c r="FA235" s="349"/>
      <c r="FB235" s="349"/>
      <c r="FC235" s="349"/>
      <c r="FD235" s="349"/>
      <c r="FE235" s="349"/>
      <c r="FF235" s="349"/>
      <c r="FG235" s="349"/>
      <c r="FH235" s="322"/>
      <c r="FI235" s="322"/>
      <c r="FJ235" s="322"/>
      <c r="FK235" s="332"/>
      <c r="FL235" s="332"/>
      <c r="FM235" s="332"/>
      <c r="FN235" s="332"/>
      <c r="FO235" s="332"/>
      <c r="FP235" s="636"/>
      <c r="FQ235" s="636"/>
      <c r="FR235" s="636"/>
      <c r="FS235" s="636"/>
      <c r="FT235" s="636"/>
      <c r="FU235" s="636"/>
      <c r="FV235" s="636"/>
      <c r="FW235" s="636"/>
      <c r="FX235" s="636"/>
      <c r="FY235" s="636"/>
      <c r="FZ235" s="636"/>
      <c r="GA235" s="636"/>
      <c r="GB235" s="636"/>
      <c r="GC235" s="636"/>
      <c r="GD235" s="636"/>
      <c r="GE235" s="636"/>
      <c r="GF235" s="636"/>
      <c r="GG235" s="636"/>
      <c r="GH235" s="636"/>
      <c r="GI235" s="636"/>
      <c r="GJ235" s="636"/>
      <c r="GK235" s="636"/>
      <c r="GL235" s="636"/>
      <c r="GM235" s="636"/>
      <c r="GN235" s="636"/>
      <c r="GO235" s="637"/>
      <c r="GP235" s="637"/>
      <c r="GQ235" s="637"/>
      <c r="GR235" s="637"/>
      <c r="GS235" s="637"/>
      <c r="GT235" s="637"/>
      <c r="GU235" s="637"/>
      <c r="GV235" s="637"/>
      <c r="GW235" s="637"/>
      <c r="GX235" s="637"/>
      <c r="GY235" s="637"/>
      <c r="GZ235" s="637"/>
      <c r="HA235" s="637"/>
    </row>
    <row r="236" spans="1:209" s="378" customFormat="1" ht="18" hidden="1" customHeight="1" x14ac:dyDescent="0.2">
      <c r="A236" s="401"/>
      <c r="B236" s="445"/>
      <c r="C236" s="1171" t="s">
        <v>306</v>
      </c>
      <c r="D236" s="1012"/>
      <c r="E236" s="1012"/>
      <c r="F236" s="1012"/>
      <c r="G236" s="1012"/>
      <c r="H236" s="1012"/>
      <c r="I236" s="1031" t="s">
        <v>307</v>
      </c>
      <c r="J236" s="1012"/>
      <c r="K236" s="1012"/>
      <c r="L236" s="1012"/>
      <c r="M236" s="1012" t="s">
        <v>308</v>
      </c>
      <c r="N236" s="1012"/>
      <c r="O236" s="1180" t="s">
        <v>309</v>
      </c>
      <c r="P236" s="1180"/>
      <c r="Q236" s="1180"/>
      <c r="R236" s="1180"/>
      <c r="S236" s="1180"/>
      <c r="T236" s="1180"/>
      <c r="U236" s="1180"/>
      <c r="V236" s="1180"/>
      <c r="W236" s="1180"/>
      <c r="X236" s="1182"/>
      <c r="Y236" s="446"/>
      <c r="Z236" s="1206" t="s">
        <v>310</v>
      </c>
      <c r="AA236" s="1207"/>
      <c r="AB236" s="1207"/>
      <c r="AC236" s="1208"/>
      <c r="AD236" s="1179" t="s">
        <v>311</v>
      </c>
      <c r="AE236" s="1180"/>
      <c r="AF236" s="1180"/>
      <c r="AG236" s="1180" t="s">
        <v>312</v>
      </c>
      <c r="AH236" s="1180"/>
      <c r="AI236" s="1180"/>
      <c r="AJ236" s="1183"/>
      <c r="AK236" s="1179" t="s">
        <v>313</v>
      </c>
      <c r="AL236" s="1180"/>
      <c r="AM236" s="1180"/>
      <c r="AN236" s="1181"/>
      <c r="AO236" s="446"/>
      <c r="AP236" s="1655" t="s">
        <v>314</v>
      </c>
      <c r="AQ236" s="1656"/>
      <c r="AR236" s="1656"/>
      <c r="AS236" s="1656"/>
      <c r="AT236" s="1656"/>
      <c r="AU236" s="1656"/>
      <c r="AV236" s="1656"/>
      <c r="AW236" s="1656"/>
      <c r="AX236" s="758"/>
      <c r="AY236" s="758"/>
      <c r="AZ236" s="758"/>
      <c r="BA236" s="758"/>
      <c r="BB236" s="1029" t="s">
        <v>315</v>
      </c>
      <c r="BC236" s="1030"/>
      <c r="BD236" s="1030"/>
      <c r="BE236" s="1030"/>
      <c r="BF236" s="1030"/>
      <c r="BG236" s="1030"/>
      <c r="BH236" s="1030"/>
      <c r="BI236" s="1030"/>
      <c r="BJ236" s="1030"/>
      <c r="BK236" s="1031"/>
      <c r="BL236" s="1012" t="s">
        <v>316</v>
      </c>
      <c r="BM236" s="1012"/>
      <c r="BN236" s="1012"/>
      <c r="BO236" s="1012"/>
      <c r="BP236" s="1012"/>
      <c r="BQ236" s="1012"/>
      <c r="BR236" s="1012"/>
      <c r="BS236" s="1029" t="s">
        <v>317</v>
      </c>
      <c r="BT236" s="1030"/>
      <c r="BU236" s="1030"/>
      <c r="BV236" s="1030"/>
      <c r="BW236" s="1030"/>
      <c r="BX236" s="1030"/>
      <c r="BY236" s="1030"/>
      <c r="BZ236" s="1030"/>
      <c r="CA236" s="1031"/>
      <c r="CB236" s="1029" t="s">
        <v>318</v>
      </c>
      <c r="CC236" s="1030"/>
      <c r="CD236" s="1030"/>
      <c r="CE236" s="1030"/>
      <c r="CF236" s="1030"/>
      <c r="CG236" s="1032"/>
      <c r="CH236" s="400"/>
      <c r="CI236" s="353"/>
      <c r="CJ236" s="353"/>
      <c r="CK236" s="634"/>
      <c r="CL236" s="634"/>
      <c r="CM236" s="401"/>
      <c r="CP236" s="351" t="s">
        <v>319</v>
      </c>
      <c r="CQ236" s="350" t="s">
        <v>320</v>
      </c>
      <c r="CR236" s="350" t="s">
        <v>321</v>
      </c>
      <c r="CS236" s="342" t="s">
        <v>322</v>
      </c>
      <c r="CT236" s="352"/>
      <c r="CU236" s="352" t="s">
        <v>323</v>
      </c>
      <c r="CV236" s="353" t="s">
        <v>324</v>
      </c>
      <c r="CW236" s="353"/>
      <c r="CX236" s="386"/>
      <c r="CY236" s="353"/>
      <c r="CZ236" s="354"/>
      <c r="DA236" s="354"/>
      <c r="DF236" s="355"/>
      <c r="DG236" s="308"/>
      <c r="DH236" s="308"/>
      <c r="DI236" s="308"/>
      <c r="DJ236" s="308"/>
      <c r="DK236" s="308"/>
      <c r="DL236" s="308"/>
      <c r="DM236" s="308"/>
      <c r="DN236" s="308"/>
      <c r="DO236" s="356"/>
      <c r="DP236" s="309"/>
      <c r="DQ236" s="308"/>
      <c r="DR236" s="308"/>
      <c r="DS236" s="340"/>
      <c r="DT236" s="340"/>
      <c r="DU236" s="340"/>
      <c r="DV236" s="340"/>
      <c r="DW236" s="340"/>
      <c r="DX236" s="357"/>
      <c r="DY236" s="357"/>
      <c r="DZ236" s="357"/>
      <c r="EA236" s="357"/>
      <c r="EB236" s="357"/>
      <c r="EC236" s="357"/>
      <c r="ED236" s="357"/>
      <c r="EE236" s="358"/>
      <c r="EF236" s="359"/>
      <c r="EG236" s="359"/>
      <c r="EH236" s="359"/>
      <c r="EI236" s="359"/>
      <c r="EJ236" s="359"/>
      <c r="EK236" s="359"/>
      <c r="EL236" s="359"/>
      <c r="EM236" s="359"/>
      <c r="EN236" s="359"/>
      <c r="EO236" s="359"/>
      <c r="EP236" s="359"/>
      <c r="EQ236" s="359"/>
      <c r="ER236" s="358"/>
      <c r="ES236" s="358"/>
      <c r="ET236" s="358"/>
      <c r="EU236" s="358"/>
      <c r="EV236" s="358"/>
      <c r="EW236" s="358"/>
      <c r="EX236" s="358"/>
      <c r="EY236" s="360"/>
      <c r="EZ236" s="360"/>
      <c r="FA236" s="360"/>
      <c r="FB236" s="360"/>
      <c r="FC236" s="360"/>
      <c r="FD236" s="360"/>
      <c r="FE236" s="360"/>
      <c r="FF236" s="360"/>
      <c r="FG236" s="360"/>
      <c r="FH236" s="349"/>
      <c r="FI236" s="349"/>
      <c r="FJ236" s="349"/>
      <c r="FK236" s="361"/>
      <c r="FL236" s="361"/>
      <c r="FM236" s="361"/>
      <c r="FN236" s="361"/>
      <c r="FO236" s="361"/>
      <c r="FP236" s="636"/>
      <c r="FQ236" s="636"/>
      <c r="FR236" s="636"/>
      <c r="FS236" s="636"/>
      <c r="FT236" s="636"/>
      <c r="FU236" s="636"/>
      <c r="FV236" s="636"/>
      <c r="FW236" s="636"/>
      <c r="FX236" s="636"/>
      <c r="FY236" s="636"/>
      <c r="FZ236" s="636"/>
      <c r="GA236" s="636"/>
      <c r="GB236" s="636"/>
      <c r="GC236" s="636"/>
      <c r="GD236" s="636"/>
      <c r="GE236" s="636"/>
      <c r="GF236" s="636"/>
      <c r="GG236" s="636"/>
      <c r="GH236" s="636"/>
      <c r="GI236" s="636"/>
      <c r="GJ236" s="636"/>
      <c r="GK236" s="636"/>
      <c r="GL236" s="636"/>
      <c r="GM236" s="636"/>
      <c r="GN236" s="636"/>
      <c r="GO236" s="637"/>
      <c r="GP236" s="637"/>
      <c r="GQ236" s="637"/>
      <c r="GR236" s="637"/>
      <c r="GS236" s="637"/>
      <c r="GT236" s="637"/>
      <c r="GU236" s="637"/>
      <c r="GV236" s="637"/>
      <c r="GW236" s="637"/>
      <c r="GX236" s="637"/>
      <c r="GY236" s="637"/>
      <c r="GZ236" s="637"/>
      <c r="HA236" s="637"/>
    </row>
    <row r="237" spans="1:209" s="378" customFormat="1" ht="18" hidden="1" customHeight="1" x14ac:dyDescent="0.25">
      <c r="A237" s="401"/>
      <c r="B237" s="483">
        <v>1</v>
      </c>
      <c r="C237" s="1162" t="e">
        <f>IF(#REF!="","",#REF!)</f>
        <v>#REF!</v>
      </c>
      <c r="D237" s="1163"/>
      <c r="E237" s="1163"/>
      <c r="F237" s="1163"/>
      <c r="G237" s="1163"/>
      <c r="H237" s="1163"/>
      <c r="I237" s="1164" t="e">
        <f>IF(#REF!=0,"",#REF!)</f>
        <v>#REF!</v>
      </c>
      <c r="J237" s="1164"/>
      <c r="K237" s="1164"/>
      <c r="L237" s="1164"/>
      <c r="M237" s="1165" t="e">
        <f>+#REF!</f>
        <v>#REF!</v>
      </c>
      <c r="N237" s="1165"/>
      <c r="O237" s="985" t="e">
        <f>+IF(#REF!="","",#REF!)</f>
        <v>#REF!</v>
      </c>
      <c r="P237" s="986"/>
      <c r="Q237" s="986"/>
      <c r="R237" s="986"/>
      <c r="S237" s="986"/>
      <c r="T237" s="986"/>
      <c r="U237" s="986"/>
      <c r="V237" s="986"/>
      <c r="W237" s="986"/>
      <c r="X237" s="987"/>
      <c r="Y237" s="638"/>
      <c r="Z237" s="1198" t="e">
        <f>IF(#REF!=0,"",#REF!)</f>
        <v>#REF!</v>
      </c>
      <c r="AA237" s="1199"/>
      <c r="AB237" s="1199"/>
      <c r="AC237" s="1200"/>
      <c r="AD237" s="1191" t="e">
        <f t="shared" ref="AD237:AD243" si="7">IF(Z237="","",Z237*0.85)</f>
        <v>#REF!</v>
      </c>
      <c r="AE237" s="1192"/>
      <c r="AF237" s="1193"/>
      <c r="AG237" s="953" t="e">
        <f>IF(#REF!=0,"",#REF!)</f>
        <v>#REF!</v>
      </c>
      <c r="AH237" s="953"/>
      <c r="AI237" s="953"/>
      <c r="AJ237" s="953"/>
      <c r="AK237" s="952" t="e">
        <f>IF(#REF!=0,"",#REF!)</f>
        <v>#REF!</v>
      </c>
      <c r="AL237" s="953"/>
      <c r="AM237" s="953"/>
      <c r="AN237" s="954"/>
      <c r="AO237" s="638"/>
      <c r="AP237" s="1657" t="e">
        <f>IF(#REF!=0,"",#REF!)</f>
        <v>#REF!</v>
      </c>
      <c r="AQ237" s="1658"/>
      <c r="AR237" s="1658"/>
      <c r="AS237" s="1658"/>
      <c r="AT237" s="1658"/>
      <c r="AU237" s="1658"/>
      <c r="AV237" s="1658"/>
      <c r="AW237" s="1658"/>
      <c r="AX237" s="759"/>
      <c r="AY237" s="759"/>
      <c r="AZ237" s="759"/>
      <c r="BA237" s="759"/>
      <c r="BB237" s="978">
        <v>0</v>
      </c>
      <c r="BC237" s="979"/>
      <c r="BD237" s="979"/>
      <c r="BE237" s="979"/>
      <c r="BF237" s="979"/>
      <c r="BG237" s="979"/>
      <c r="BH237" s="979"/>
      <c r="BI237" s="979"/>
      <c r="BJ237" s="979"/>
      <c r="BK237" s="980"/>
      <c r="BL237" s="1017" t="e">
        <f>IF(#REF!="","",#REF!)</f>
        <v>#REF!</v>
      </c>
      <c r="BM237" s="1017"/>
      <c r="BN237" s="1017"/>
      <c r="BO237" s="1017"/>
      <c r="BP237" s="1017"/>
      <c r="BQ237" s="1017"/>
      <c r="BR237" s="1017"/>
      <c r="BS237" s="1003" t="e">
        <f>IF(#REF!="","",#REF!)</f>
        <v>#REF!</v>
      </c>
      <c r="BT237" s="1004"/>
      <c r="BU237" s="1004"/>
      <c r="BV237" s="1004"/>
      <c r="BW237" s="1004"/>
      <c r="BX237" s="1004"/>
      <c r="BY237" s="1004"/>
      <c r="BZ237" s="1004"/>
      <c r="CA237" s="1005"/>
      <c r="CB237" s="1018" t="e">
        <f>IF(#REF!="","",#REF!)</f>
        <v>#REF!</v>
      </c>
      <c r="CC237" s="1018"/>
      <c r="CD237" s="1018"/>
      <c r="CE237" s="1018"/>
      <c r="CF237" s="1018"/>
      <c r="CG237" s="1019"/>
      <c r="CH237" s="400"/>
      <c r="CI237" s="353"/>
      <c r="CJ237" s="634"/>
      <c r="CK237" s="634"/>
      <c r="CL237" s="634"/>
      <c r="CM237" s="401"/>
      <c r="CP237" s="639" t="e">
        <f t="shared" ref="CP237:CP243" si="8">+CS237+BB237</f>
        <v>#REF!</v>
      </c>
      <c r="CQ237" s="362" t="e">
        <f t="shared" ref="CQ237:CQ243" si="9">+I237-BL237</f>
        <v>#REF!</v>
      </c>
      <c r="CR237" s="640" t="e">
        <f t="shared" ref="CR237:CR243" si="10">+CQ237/Z237</f>
        <v>#REF!</v>
      </c>
      <c r="CS237" s="363" t="e">
        <f>((AG237*Z237)+(AK237*AD237))</f>
        <v>#REF!</v>
      </c>
      <c r="CT237" s="364" t="e">
        <f t="shared" ref="CT237:CT243" si="11">OR(M237=1,M237=0)</f>
        <v>#REF!</v>
      </c>
      <c r="CU237" s="365" t="e">
        <f t="shared" ref="CU237:CU243" si="12">IF(CT237=TRUE,0,1)</f>
        <v>#REF!</v>
      </c>
      <c r="CV237" s="352" t="e">
        <f t="shared" ref="CV237:CV243" si="13">IF(M237="",1,0)</f>
        <v>#REF!</v>
      </c>
      <c r="CW237" s="641" t="e">
        <f>+CV237+CU237</f>
        <v>#REF!</v>
      </c>
      <c r="CX237" s="641" t="e">
        <f t="shared" ref="CX237:CX243" si="14">IF(I237&lt;&gt;0,0,1)</f>
        <v>#REF!</v>
      </c>
      <c r="CY237" s="641" t="e">
        <f>+CX237+CW237</f>
        <v>#REF!</v>
      </c>
      <c r="CZ237" s="366" t="e">
        <f t="shared" ref="CZ237:CZ243" si="15">IF(BL237&gt;I237,1,0)</f>
        <v>#REF!</v>
      </c>
      <c r="DA237" s="354"/>
      <c r="DF237" s="355"/>
      <c r="DG237" s="309"/>
      <c r="DH237" s="308"/>
      <c r="DI237" s="308"/>
      <c r="DJ237" s="308"/>
      <c r="DK237" s="308"/>
      <c r="DL237" s="308"/>
      <c r="DM237" s="308"/>
      <c r="DN237" s="308"/>
      <c r="DO237" s="356"/>
      <c r="DP237" s="308"/>
      <c r="DQ237" s="308"/>
      <c r="DR237" s="308"/>
      <c r="DS237" s="340"/>
      <c r="DT237" s="340"/>
      <c r="DU237" s="340"/>
      <c r="DV237" s="340"/>
      <c r="DW237" s="340"/>
      <c r="DX237" s="357"/>
      <c r="DY237" s="357"/>
      <c r="DZ237" s="357"/>
      <c r="EA237" s="357"/>
      <c r="EB237" s="357"/>
      <c r="EC237" s="357"/>
      <c r="ED237" s="357"/>
      <c r="EE237" s="358"/>
      <c r="EF237" s="359"/>
      <c r="EG237" s="359"/>
      <c r="EH237" s="359"/>
      <c r="EI237" s="359"/>
      <c r="EJ237" s="359"/>
      <c r="EK237" s="359"/>
      <c r="EL237" s="359"/>
      <c r="EM237" s="359"/>
      <c r="EN237" s="359"/>
      <c r="EO237" s="359"/>
      <c r="EP237" s="359"/>
      <c r="EQ237" s="359"/>
      <c r="ER237" s="358"/>
      <c r="ES237" s="358"/>
      <c r="ET237" s="358"/>
      <c r="EU237" s="358"/>
      <c r="EV237" s="358"/>
      <c r="EW237" s="358"/>
      <c r="EX237" s="358"/>
      <c r="EY237" s="360"/>
      <c r="EZ237" s="360"/>
      <c r="FA237" s="360"/>
      <c r="FB237" s="360"/>
      <c r="FC237" s="360"/>
      <c r="FD237" s="360"/>
      <c r="FE237" s="360"/>
      <c r="FF237" s="360"/>
      <c r="FG237" s="360"/>
      <c r="FH237" s="360"/>
      <c r="FI237" s="360"/>
      <c r="FJ237" s="360"/>
      <c r="FK237" s="367"/>
      <c r="FL237" s="367"/>
      <c r="FM237" s="367"/>
      <c r="FN237" s="367"/>
      <c r="FO237" s="367"/>
      <c r="FP237" s="636"/>
      <c r="FQ237" s="636"/>
      <c r="FR237" s="636"/>
      <c r="FS237" s="636"/>
      <c r="FT237" s="636"/>
      <c r="FU237" s="636"/>
      <c r="FV237" s="636"/>
      <c r="FW237" s="636"/>
      <c r="FX237" s="636"/>
      <c r="FY237" s="636"/>
      <c r="FZ237" s="636"/>
      <c r="GA237" s="636"/>
      <c r="GB237" s="636"/>
      <c r="GC237" s="636"/>
      <c r="GD237" s="636"/>
      <c r="GE237" s="636"/>
      <c r="GF237" s="636"/>
      <c r="GG237" s="636"/>
      <c r="GH237" s="636"/>
      <c r="GI237" s="636"/>
      <c r="GJ237" s="636"/>
      <c r="GK237" s="636"/>
      <c r="GL237" s="636"/>
      <c r="GM237" s="636"/>
      <c r="GN237" s="636"/>
      <c r="GO237" s="637"/>
      <c r="GP237" s="637"/>
      <c r="GQ237" s="637"/>
      <c r="GR237" s="637"/>
      <c r="GS237" s="637"/>
      <c r="GT237" s="637"/>
      <c r="GU237" s="637"/>
      <c r="GV237" s="637"/>
      <c r="GW237" s="637"/>
      <c r="GX237" s="637"/>
      <c r="GY237" s="637"/>
      <c r="GZ237" s="637"/>
      <c r="HA237" s="637"/>
    </row>
    <row r="238" spans="1:209" s="378" customFormat="1" ht="18" hidden="1" customHeight="1" x14ac:dyDescent="0.25">
      <c r="A238" s="401"/>
      <c r="B238" s="483">
        <v>2</v>
      </c>
      <c r="C238" s="1162" t="e">
        <f>IF(#REF!="","",#REF!)</f>
        <v>#REF!</v>
      </c>
      <c r="D238" s="1163"/>
      <c r="E238" s="1163"/>
      <c r="F238" s="1163"/>
      <c r="G238" s="1163"/>
      <c r="H238" s="1163"/>
      <c r="I238" s="1164" t="e">
        <f>IF(#REF!=0,"",#REF!)</f>
        <v>#REF!</v>
      </c>
      <c r="J238" s="1164"/>
      <c r="K238" s="1164"/>
      <c r="L238" s="1164"/>
      <c r="M238" s="1165" t="e">
        <f>+#REF!</f>
        <v>#REF!</v>
      </c>
      <c r="N238" s="1165"/>
      <c r="O238" s="1201" t="e">
        <f>+IF(#REF!="","",#REF!)</f>
        <v>#REF!</v>
      </c>
      <c r="P238" s="1201"/>
      <c r="Q238" s="1201"/>
      <c r="R238" s="1201"/>
      <c r="S238" s="1201"/>
      <c r="T238" s="1201"/>
      <c r="U238" s="1201"/>
      <c r="V238" s="1201"/>
      <c r="W238" s="1201"/>
      <c r="X238" s="1202"/>
      <c r="Y238" s="638"/>
      <c r="Z238" s="1198" t="e">
        <f>IF(#REF!=0,"",#REF!)</f>
        <v>#REF!</v>
      </c>
      <c r="AA238" s="1199"/>
      <c r="AB238" s="1199"/>
      <c r="AC238" s="1200"/>
      <c r="AD238" s="1191" t="e">
        <f t="shared" si="7"/>
        <v>#REF!</v>
      </c>
      <c r="AE238" s="1192"/>
      <c r="AF238" s="1193"/>
      <c r="AG238" s="953" t="e">
        <f>IF(#REF!=0,"",#REF!)</f>
        <v>#REF!</v>
      </c>
      <c r="AH238" s="953"/>
      <c r="AI238" s="953"/>
      <c r="AJ238" s="953"/>
      <c r="AK238" s="952" t="e">
        <f>IF(#REF!=0,"",#REF!)</f>
        <v>#REF!</v>
      </c>
      <c r="AL238" s="953"/>
      <c r="AM238" s="953"/>
      <c r="AN238" s="954"/>
      <c r="AO238" s="638"/>
      <c r="AP238" s="1657" t="e">
        <f>IF(#REF!=0,"",#REF!)</f>
        <v>#REF!</v>
      </c>
      <c r="AQ238" s="1658"/>
      <c r="AR238" s="1658"/>
      <c r="AS238" s="1658"/>
      <c r="AT238" s="1658"/>
      <c r="AU238" s="1658"/>
      <c r="AV238" s="1658"/>
      <c r="AW238" s="1658"/>
      <c r="AX238" s="759"/>
      <c r="AY238" s="759"/>
      <c r="AZ238" s="759"/>
      <c r="BA238" s="759"/>
      <c r="BB238" s="978" t="e">
        <f>IF(#REF!="","",#REF!)</f>
        <v>#REF!</v>
      </c>
      <c r="BC238" s="979"/>
      <c r="BD238" s="979"/>
      <c r="BE238" s="979"/>
      <c r="BF238" s="979"/>
      <c r="BG238" s="979"/>
      <c r="BH238" s="979"/>
      <c r="BI238" s="979"/>
      <c r="BJ238" s="979"/>
      <c r="BK238" s="980"/>
      <c r="BL238" s="1017" t="e">
        <f>IF(#REF!="","",#REF!)</f>
        <v>#REF!</v>
      </c>
      <c r="BM238" s="1017"/>
      <c r="BN238" s="1017"/>
      <c r="BO238" s="1017"/>
      <c r="BP238" s="1017"/>
      <c r="BQ238" s="1017"/>
      <c r="BR238" s="1017"/>
      <c r="BS238" s="1003" t="e">
        <f>IF(#REF!="","",#REF!)</f>
        <v>#REF!</v>
      </c>
      <c r="BT238" s="1004"/>
      <c r="BU238" s="1004"/>
      <c r="BV238" s="1004"/>
      <c r="BW238" s="1004"/>
      <c r="BX238" s="1004"/>
      <c r="BY238" s="1004"/>
      <c r="BZ238" s="1004"/>
      <c r="CA238" s="1005"/>
      <c r="CB238" s="1018" t="e">
        <f>IF(#REF!="","",#REF!)</f>
        <v>#REF!</v>
      </c>
      <c r="CC238" s="1018"/>
      <c r="CD238" s="1018"/>
      <c r="CE238" s="1018"/>
      <c r="CF238" s="1018"/>
      <c r="CG238" s="1019"/>
      <c r="CH238" s="400"/>
      <c r="CI238" s="353"/>
      <c r="CJ238" s="634"/>
      <c r="CK238" s="634"/>
      <c r="CL238" s="634"/>
      <c r="CM238" s="401"/>
      <c r="CP238" s="639" t="e">
        <f t="shared" si="8"/>
        <v>#REF!</v>
      </c>
      <c r="CQ238" s="362" t="e">
        <f t="shared" si="9"/>
        <v>#REF!</v>
      </c>
      <c r="CR238" s="640" t="e">
        <f t="shared" si="10"/>
        <v>#REF!</v>
      </c>
      <c r="CS238" s="363" t="e">
        <f t="shared" ref="CS238:CS243" si="16">((AG238*Z238)+(AK238*AD238))*CT238</f>
        <v>#REF!</v>
      </c>
      <c r="CT238" s="364" t="e">
        <f t="shared" si="11"/>
        <v>#REF!</v>
      </c>
      <c r="CU238" s="365" t="e">
        <f t="shared" si="12"/>
        <v>#REF!</v>
      </c>
      <c r="CV238" s="352" t="e">
        <f t="shared" si="13"/>
        <v>#REF!</v>
      </c>
      <c r="CW238" s="641" t="e">
        <f t="shared" ref="CW238:CW243" si="17">+CV238+CU238</f>
        <v>#REF!</v>
      </c>
      <c r="CX238" s="641" t="e">
        <f t="shared" si="14"/>
        <v>#REF!</v>
      </c>
      <c r="CY238" s="641" t="e">
        <f t="shared" ref="CY238:CY243" si="18">+CX238+CW238</f>
        <v>#REF!</v>
      </c>
      <c r="CZ238" s="366" t="e">
        <f t="shared" si="15"/>
        <v>#REF!</v>
      </c>
      <c r="DA238" s="354"/>
      <c r="DF238" s="355"/>
      <c r="DG238" s="309"/>
      <c r="DH238" s="309"/>
      <c r="DI238" s="309"/>
      <c r="DJ238" s="309"/>
      <c r="DK238" s="308"/>
      <c r="DL238" s="309"/>
      <c r="DM238" s="308"/>
      <c r="DN238" s="308"/>
      <c r="DO238" s="356"/>
      <c r="DP238" s="308"/>
      <c r="DQ238" s="308"/>
      <c r="DR238" s="308"/>
      <c r="DS238" s="340"/>
      <c r="DT238" s="340"/>
      <c r="DU238" s="340"/>
      <c r="DV238" s="340"/>
      <c r="DW238" s="340"/>
      <c r="DX238" s="357"/>
      <c r="DY238" s="357"/>
      <c r="DZ238" s="357"/>
      <c r="EA238" s="357"/>
      <c r="EB238" s="357"/>
      <c r="EC238" s="357"/>
      <c r="ED238" s="357"/>
      <c r="EE238" s="358"/>
      <c r="EF238" s="359"/>
      <c r="EG238" s="359"/>
      <c r="EH238" s="359"/>
      <c r="EI238" s="359"/>
      <c r="EJ238" s="359"/>
      <c r="EK238" s="359"/>
      <c r="EL238" s="359"/>
      <c r="EM238" s="359"/>
      <c r="EN238" s="359"/>
      <c r="EO238" s="359"/>
      <c r="EP238" s="359"/>
      <c r="EQ238" s="359"/>
      <c r="ER238" s="358"/>
      <c r="ES238" s="358"/>
      <c r="ET238" s="358"/>
      <c r="EU238" s="358"/>
      <c r="EV238" s="358"/>
      <c r="EW238" s="358"/>
      <c r="EX238" s="358"/>
      <c r="EY238" s="360"/>
      <c r="EZ238" s="360"/>
      <c r="FA238" s="360"/>
      <c r="FB238" s="360"/>
      <c r="FC238" s="360"/>
      <c r="FD238" s="360"/>
      <c r="FE238" s="360"/>
      <c r="FF238" s="360"/>
      <c r="FG238" s="360"/>
      <c r="FH238" s="360"/>
      <c r="FI238" s="360"/>
      <c r="FJ238" s="360"/>
      <c r="FK238" s="367"/>
      <c r="FL238" s="367"/>
      <c r="FM238" s="367"/>
      <c r="FN238" s="367"/>
      <c r="FO238" s="367"/>
      <c r="FP238" s="636"/>
      <c r="FQ238" s="636"/>
      <c r="FR238" s="636"/>
      <c r="FS238" s="636"/>
      <c r="FT238" s="636"/>
      <c r="FU238" s="636"/>
      <c r="FV238" s="636"/>
      <c r="FW238" s="636"/>
      <c r="FX238" s="636"/>
      <c r="FY238" s="636"/>
      <c r="FZ238" s="636"/>
      <c r="GA238" s="636"/>
      <c r="GB238" s="636"/>
      <c r="GC238" s="636"/>
      <c r="GD238" s="636"/>
      <c r="GE238" s="636"/>
      <c r="GF238" s="636"/>
      <c r="GG238" s="636"/>
      <c r="GH238" s="636"/>
      <c r="GI238" s="636"/>
      <c r="GJ238" s="636"/>
      <c r="GK238" s="636"/>
      <c r="GL238" s="636"/>
      <c r="GM238" s="636"/>
      <c r="GN238" s="636"/>
      <c r="GO238" s="637"/>
      <c r="GP238" s="637"/>
      <c r="GQ238" s="637"/>
      <c r="GR238" s="637"/>
      <c r="GS238" s="637"/>
      <c r="GT238" s="637"/>
      <c r="GU238" s="637"/>
      <c r="GV238" s="637"/>
      <c r="GW238" s="637"/>
      <c r="GX238" s="637"/>
      <c r="GY238" s="637"/>
      <c r="GZ238" s="637"/>
      <c r="HA238" s="637"/>
    </row>
    <row r="239" spans="1:209" s="378" customFormat="1" ht="18" hidden="1" customHeight="1" x14ac:dyDescent="0.25">
      <c r="A239" s="401"/>
      <c r="B239" s="447">
        <v>3</v>
      </c>
      <c r="C239" s="1162" t="e">
        <f>IF(#REF!="","",#REF!)</f>
        <v>#REF!</v>
      </c>
      <c r="D239" s="1163"/>
      <c r="E239" s="1163"/>
      <c r="F239" s="1163"/>
      <c r="G239" s="1163"/>
      <c r="H239" s="1163"/>
      <c r="I239" s="1164" t="e">
        <f>IF(#REF!=0,"",#REF!)</f>
        <v>#REF!</v>
      </c>
      <c r="J239" s="1164"/>
      <c r="K239" s="1164"/>
      <c r="L239" s="1164"/>
      <c r="M239" s="1165" t="e">
        <f>+#REF!</f>
        <v>#REF!</v>
      </c>
      <c r="N239" s="1165"/>
      <c r="O239" s="1203" t="e">
        <f>+IF(#REF!="","",#REF!)</f>
        <v>#REF!</v>
      </c>
      <c r="P239" s="1204"/>
      <c r="Q239" s="1204"/>
      <c r="R239" s="1204"/>
      <c r="S239" s="1204"/>
      <c r="T239" s="1204"/>
      <c r="U239" s="1204"/>
      <c r="V239" s="1204"/>
      <c r="W239" s="1204"/>
      <c r="X239" s="1205"/>
      <c r="Y239" s="638"/>
      <c r="Z239" s="1198" t="e">
        <f>IF(#REF!=0,"",#REF!)</f>
        <v>#REF!</v>
      </c>
      <c r="AA239" s="1199"/>
      <c r="AB239" s="1199"/>
      <c r="AC239" s="1200"/>
      <c r="AD239" s="1191" t="e">
        <f t="shared" si="7"/>
        <v>#REF!</v>
      </c>
      <c r="AE239" s="1192"/>
      <c r="AF239" s="1193"/>
      <c r="AG239" s="953" t="e">
        <f>IF(#REF!=0,"",#REF!)</f>
        <v>#REF!</v>
      </c>
      <c r="AH239" s="953"/>
      <c r="AI239" s="953"/>
      <c r="AJ239" s="953"/>
      <c r="AK239" s="952" t="e">
        <f>IF(#REF!=0,"",#REF!)</f>
        <v>#REF!</v>
      </c>
      <c r="AL239" s="953"/>
      <c r="AM239" s="953"/>
      <c r="AN239" s="954"/>
      <c r="AO239" s="638"/>
      <c r="AP239" s="1657" t="e">
        <f>IF(#REF!=0,"",#REF!)</f>
        <v>#REF!</v>
      </c>
      <c r="AQ239" s="1658"/>
      <c r="AR239" s="1658"/>
      <c r="AS239" s="1658"/>
      <c r="AT239" s="1658"/>
      <c r="AU239" s="1658"/>
      <c r="AV239" s="1658"/>
      <c r="AW239" s="1658"/>
      <c r="AX239" s="759"/>
      <c r="AY239" s="759"/>
      <c r="AZ239" s="759"/>
      <c r="BA239" s="759"/>
      <c r="BB239" s="978" t="e">
        <f>IF(#REF!="","",#REF!)</f>
        <v>#REF!</v>
      </c>
      <c r="BC239" s="979"/>
      <c r="BD239" s="979"/>
      <c r="BE239" s="979"/>
      <c r="BF239" s="979"/>
      <c r="BG239" s="979"/>
      <c r="BH239" s="979"/>
      <c r="BI239" s="979"/>
      <c r="BJ239" s="979"/>
      <c r="BK239" s="980"/>
      <c r="BL239" s="1017" t="e">
        <f>IF(#REF!="","",#REF!)</f>
        <v>#REF!</v>
      </c>
      <c r="BM239" s="1017"/>
      <c r="BN239" s="1017"/>
      <c r="BO239" s="1017"/>
      <c r="BP239" s="1017"/>
      <c r="BQ239" s="1017"/>
      <c r="BR239" s="1017"/>
      <c r="BS239" s="1003" t="e">
        <f>IF(#REF!="","",#REF!)</f>
        <v>#REF!</v>
      </c>
      <c r="BT239" s="1004"/>
      <c r="BU239" s="1004"/>
      <c r="BV239" s="1004"/>
      <c r="BW239" s="1004"/>
      <c r="BX239" s="1004"/>
      <c r="BY239" s="1004"/>
      <c r="BZ239" s="1004"/>
      <c r="CA239" s="1005"/>
      <c r="CB239" s="1018" t="e">
        <f>IF(#REF!="","",#REF!)</f>
        <v>#REF!</v>
      </c>
      <c r="CC239" s="1018"/>
      <c r="CD239" s="1018"/>
      <c r="CE239" s="1018"/>
      <c r="CF239" s="1018"/>
      <c r="CG239" s="1019"/>
      <c r="CH239" s="400"/>
      <c r="CI239" s="353"/>
      <c r="CJ239" s="634"/>
      <c r="CK239" s="634"/>
      <c r="CL239" s="634"/>
      <c r="CM239" s="401"/>
      <c r="CP239" s="639" t="e">
        <f t="shared" si="8"/>
        <v>#REF!</v>
      </c>
      <c r="CQ239" s="362" t="e">
        <f t="shared" si="9"/>
        <v>#REF!</v>
      </c>
      <c r="CR239" s="640" t="e">
        <f t="shared" si="10"/>
        <v>#REF!</v>
      </c>
      <c r="CS239" s="363" t="e">
        <f t="shared" si="16"/>
        <v>#REF!</v>
      </c>
      <c r="CT239" s="364" t="e">
        <f t="shared" si="11"/>
        <v>#REF!</v>
      </c>
      <c r="CU239" s="365" t="e">
        <f t="shared" si="12"/>
        <v>#REF!</v>
      </c>
      <c r="CV239" s="352" t="e">
        <f t="shared" si="13"/>
        <v>#REF!</v>
      </c>
      <c r="CW239" s="641" t="e">
        <f t="shared" si="17"/>
        <v>#REF!</v>
      </c>
      <c r="CX239" s="641" t="e">
        <f t="shared" si="14"/>
        <v>#REF!</v>
      </c>
      <c r="CY239" s="641" t="e">
        <f t="shared" si="18"/>
        <v>#REF!</v>
      </c>
      <c r="CZ239" s="366" t="e">
        <f t="shared" si="15"/>
        <v>#REF!</v>
      </c>
      <c r="DA239" s="354"/>
      <c r="DF239" s="355"/>
      <c r="DG239" s="352"/>
      <c r="DH239" s="355"/>
      <c r="DI239" s="355"/>
      <c r="DJ239" s="355"/>
      <c r="DK239" s="355"/>
      <c r="DL239" s="355"/>
      <c r="DM239" s="352"/>
      <c r="DN239" s="355"/>
      <c r="DO239" s="355"/>
      <c r="DP239" s="355"/>
      <c r="DQ239" s="368"/>
      <c r="DR239" s="368"/>
      <c r="DS239" s="340"/>
      <c r="DT239" s="340"/>
      <c r="DU239" s="340"/>
      <c r="DV239" s="340"/>
      <c r="DW239" s="340"/>
      <c r="DX239" s="357"/>
      <c r="DY239" s="357"/>
      <c r="DZ239" s="357"/>
      <c r="EA239" s="357"/>
      <c r="EB239" s="357"/>
      <c r="EC239" s="357"/>
      <c r="ED239" s="357"/>
      <c r="EE239" s="358"/>
      <c r="EF239" s="359"/>
      <c r="EG239" s="359"/>
      <c r="EH239" s="359"/>
      <c r="EI239" s="359"/>
      <c r="EJ239" s="359"/>
      <c r="EK239" s="359"/>
      <c r="EL239" s="359"/>
      <c r="EM239" s="359"/>
      <c r="EN239" s="359"/>
      <c r="EO239" s="359"/>
      <c r="EP239" s="359"/>
      <c r="EQ239" s="359"/>
      <c r="ER239" s="358"/>
      <c r="ES239" s="358"/>
      <c r="ET239" s="358"/>
      <c r="EU239" s="358"/>
      <c r="EV239" s="358"/>
      <c r="EW239" s="358"/>
      <c r="EX239" s="358"/>
      <c r="EY239" s="360"/>
      <c r="EZ239" s="360"/>
      <c r="FA239" s="360"/>
      <c r="FB239" s="360"/>
      <c r="FC239" s="360"/>
      <c r="FD239" s="360"/>
      <c r="FE239" s="360"/>
      <c r="FF239" s="360"/>
      <c r="FG239" s="360"/>
      <c r="FH239" s="360"/>
      <c r="FI239" s="360"/>
      <c r="FJ239" s="360"/>
      <c r="FK239" s="367"/>
      <c r="FL239" s="367"/>
      <c r="FM239" s="367"/>
      <c r="FN239" s="367"/>
      <c r="FO239" s="367"/>
      <c r="FP239" s="636"/>
      <c r="FQ239" s="636"/>
      <c r="FR239" s="636"/>
      <c r="FS239" s="636"/>
      <c r="FT239" s="636"/>
      <c r="FU239" s="636"/>
      <c r="FV239" s="636"/>
      <c r="FW239" s="636"/>
      <c r="FX239" s="636"/>
      <c r="FY239" s="636"/>
      <c r="FZ239" s="636"/>
      <c r="GA239" s="636"/>
      <c r="GB239" s="636"/>
      <c r="GC239" s="636"/>
      <c r="GD239" s="636"/>
      <c r="GE239" s="636"/>
      <c r="GF239" s="636"/>
      <c r="GG239" s="636"/>
      <c r="GH239" s="636"/>
      <c r="GI239" s="636"/>
      <c r="GJ239" s="636"/>
      <c r="GK239" s="636"/>
      <c r="GL239" s="636"/>
      <c r="GM239" s="636"/>
      <c r="GN239" s="636"/>
      <c r="GO239" s="637"/>
      <c r="GP239" s="637"/>
      <c r="GQ239" s="637"/>
      <c r="GR239" s="637"/>
      <c r="GS239" s="637"/>
      <c r="GT239" s="637"/>
      <c r="GU239" s="637"/>
      <c r="GV239" s="637"/>
      <c r="GW239" s="637"/>
      <c r="GX239" s="637"/>
      <c r="GY239" s="637"/>
      <c r="GZ239" s="637"/>
      <c r="HA239" s="637"/>
    </row>
    <row r="240" spans="1:209" s="378" customFormat="1" ht="18" hidden="1" customHeight="1" x14ac:dyDescent="0.25">
      <c r="A240" s="401"/>
      <c r="B240" s="447">
        <v>4</v>
      </c>
      <c r="C240" s="1162" t="e">
        <f>IF(#REF!="","",#REF!)</f>
        <v>#REF!</v>
      </c>
      <c r="D240" s="1163"/>
      <c r="E240" s="1163"/>
      <c r="F240" s="1163"/>
      <c r="G240" s="1163"/>
      <c r="H240" s="1163"/>
      <c r="I240" s="1164" t="e">
        <f>IF(#REF!=0,"",#REF!)</f>
        <v>#REF!</v>
      </c>
      <c r="J240" s="1164"/>
      <c r="K240" s="1164"/>
      <c r="L240" s="1164"/>
      <c r="M240" s="1165" t="e">
        <f>+#REF!</f>
        <v>#REF!</v>
      </c>
      <c r="N240" s="1165"/>
      <c r="O240" s="1196" t="e">
        <f>+IF(#REF!="","",#REF!)</f>
        <v>#REF!</v>
      </c>
      <c r="P240" s="1196"/>
      <c r="Q240" s="1196"/>
      <c r="R240" s="1196"/>
      <c r="S240" s="1196"/>
      <c r="T240" s="1196"/>
      <c r="U240" s="1196"/>
      <c r="V240" s="1196"/>
      <c r="W240" s="1196"/>
      <c r="X240" s="1197"/>
      <c r="Y240" s="638"/>
      <c r="Z240" s="1198" t="e">
        <f>IF(#REF!=0,"",#REF!)</f>
        <v>#REF!</v>
      </c>
      <c r="AA240" s="1199"/>
      <c r="AB240" s="1199"/>
      <c r="AC240" s="1200"/>
      <c r="AD240" s="1191" t="e">
        <f t="shared" si="7"/>
        <v>#REF!</v>
      </c>
      <c r="AE240" s="1192"/>
      <c r="AF240" s="1193"/>
      <c r="AG240" s="953" t="e">
        <f>IF(#REF!=0,"",#REF!)</f>
        <v>#REF!</v>
      </c>
      <c r="AH240" s="953"/>
      <c r="AI240" s="953"/>
      <c r="AJ240" s="953"/>
      <c r="AK240" s="952" t="e">
        <f>IF(#REF!=0,"",#REF!)</f>
        <v>#REF!</v>
      </c>
      <c r="AL240" s="953"/>
      <c r="AM240" s="953"/>
      <c r="AN240" s="954"/>
      <c r="AO240" s="638"/>
      <c r="AP240" s="1657" t="e">
        <f>IF(#REF!=0,"",#REF!)</f>
        <v>#REF!</v>
      </c>
      <c r="AQ240" s="1658"/>
      <c r="AR240" s="1658"/>
      <c r="AS240" s="1658"/>
      <c r="AT240" s="1658"/>
      <c r="AU240" s="1658"/>
      <c r="AV240" s="1658"/>
      <c r="AW240" s="1658"/>
      <c r="AX240" s="759"/>
      <c r="AY240" s="759"/>
      <c r="AZ240" s="759"/>
      <c r="BA240" s="759"/>
      <c r="BB240" s="978" t="e">
        <f>IF(#REF!="","",#REF!)</f>
        <v>#REF!</v>
      </c>
      <c r="BC240" s="979"/>
      <c r="BD240" s="979"/>
      <c r="BE240" s="979"/>
      <c r="BF240" s="979"/>
      <c r="BG240" s="979"/>
      <c r="BH240" s="979"/>
      <c r="BI240" s="979"/>
      <c r="BJ240" s="979"/>
      <c r="BK240" s="980"/>
      <c r="BL240" s="1017" t="e">
        <f>IF(#REF!="","",#REF!)</f>
        <v>#REF!</v>
      </c>
      <c r="BM240" s="1017"/>
      <c r="BN240" s="1017"/>
      <c r="BO240" s="1017"/>
      <c r="BP240" s="1017"/>
      <c r="BQ240" s="1017"/>
      <c r="BR240" s="1017"/>
      <c r="BS240" s="1003" t="e">
        <f>IF(#REF!="","",#REF!)</f>
        <v>#REF!</v>
      </c>
      <c r="BT240" s="1004"/>
      <c r="BU240" s="1004"/>
      <c r="BV240" s="1004"/>
      <c r="BW240" s="1004"/>
      <c r="BX240" s="1004"/>
      <c r="BY240" s="1004"/>
      <c r="BZ240" s="1004"/>
      <c r="CA240" s="1005"/>
      <c r="CB240" s="1018" t="e">
        <f>IF(#REF!="","",#REF!)</f>
        <v>#REF!</v>
      </c>
      <c r="CC240" s="1018"/>
      <c r="CD240" s="1018"/>
      <c r="CE240" s="1018"/>
      <c r="CF240" s="1018"/>
      <c r="CG240" s="1019"/>
      <c r="CH240" s="400"/>
      <c r="CI240" s="353"/>
      <c r="CJ240" s="634"/>
      <c r="CK240" s="634"/>
      <c r="CL240" s="634"/>
      <c r="CM240" s="401"/>
      <c r="CP240" s="639" t="e">
        <f t="shared" si="8"/>
        <v>#REF!</v>
      </c>
      <c r="CQ240" s="362" t="e">
        <f t="shared" si="9"/>
        <v>#REF!</v>
      </c>
      <c r="CR240" s="640" t="e">
        <f t="shared" si="10"/>
        <v>#REF!</v>
      </c>
      <c r="CS240" s="363" t="e">
        <f t="shared" si="16"/>
        <v>#REF!</v>
      </c>
      <c r="CT240" s="364" t="e">
        <f t="shared" si="11"/>
        <v>#REF!</v>
      </c>
      <c r="CU240" s="365" t="e">
        <f t="shared" si="12"/>
        <v>#REF!</v>
      </c>
      <c r="CV240" s="352" t="e">
        <f t="shared" si="13"/>
        <v>#REF!</v>
      </c>
      <c r="CW240" s="641" t="e">
        <f t="shared" si="17"/>
        <v>#REF!</v>
      </c>
      <c r="CX240" s="641" t="e">
        <f t="shared" si="14"/>
        <v>#REF!</v>
      </c>
      <c r="CY240" s="641" t="e">
        <f t="shared" si="18"/>
        <v>#REF!</v>
      </c>
      <c r="CZ240" s="366" t="e">
        <f t="shared" si="15"/>
        <v>#REF!</v>
      </c>
      <c r="DA240" s="354"/>
      <c r="DF240" s="355"/>
      <c r="DG240" s="352"/>
      <c r="DH240" s="355"/>
      <c r="DI240" s="355"/>
      <c r="DJ240" s="355"/>
      <c r="DK240" s="355"/>
      <c r="DL240" s="355"/>
      <c r="DM240" s="352"/>
      <c r="DN240" s="355"/>
      <c r="DO240" s="355"/>
      <c r="DP240" s="355"/>
      <c r="DQ240" s="368"/>
      <c r="DR240" s="368"/>
      <c r="DS240" s="340"/>
      <c r="DT240" s="340"/>
      <c r="DU240" s="340"/>
      <c r="DV240" s="340"/>
      <c r="DW240" s="340"/>
      <c r="DX240" s="357"/>
      <c r="DY240" s="357"/>
      <c r="DZ240" s="357"/>
      <c r="EA240" s="357"/>
      <c r="EB240" s="357"/>
      <c r="EC240" s="357"/>
      <c r="ED240" s="357"/>
      <c r="EE240" s="358"/>
      <c r="EF240" s="359"/>
      <c r="EG240" s="359"/>
      <c r="EH240" s="359"/>
      <c r="EI240" s="359"/>
      <c r="EJ240" s="359"/>
      <c r="EK240" s="359"/>
      <c r="EL240" s="359"/>
      <c r="EM240" s="359"/>
      <c r="EN240" s="359"/>
      <c r="EO240" s="359"/>
      <c r="EP240" s="359"/>
      <c r="EQ240" s="359"/>
      <c r="ER240" s="358"/>
      <c r="ES240" s="358"/>
      <c r="ET240" s="358"/>
      <c r="EU240" s="358"/>
      <c r="EV240" s="358"/>
      <c r="EW240" s="358"/>
      <c r="EX240" s="358"/>
      <c r="EY240" s="360"/>
      <c r="EZ240" s="360"/>
      <c r="FA240" s="360"/>
      <c r="FB240" s="360"/>
      <c r="FC240" s="360"/>
      <c r="FD240" s="360"/>
      <c r="FE240" s="360"/>
      <c r="FF240" s="360"/>
      <c r="FG240" s="360"/>
      <c r="FH240" s="360"/>
      <c r="FI240" s="360"/>
      <c r="FJ240" s="360"/>
      <c r="FK240" s="367"/>
      <c r="FL240" s="367"/>
      <c r="FM240" s="367"/>
      <c r="FN240" s="367"/>
      <c r="FO240" s="367"/>
      <c r="FP240" s="636"/>
      <c r="FQ240" s="636"/>
      <c r="FR240" s="636"/>
      <c r="FS240" s="636"/>
      <c r="FT240" s="636"/>
      <c r="FU240" s="636"/>
      <c r="FV240" s="636"/>
      <c r="FW240" s="636"/>
      <c r="FX240" s="636"/>
      <c r="FY240" s="636"/>
      <c r="FZ240" s="636"/>
      <c r="GA240" s="636"/>
      <c r="GB240" s="636"/>
      <c r="GC240" s="636"/>
      <c r="GD240" s="636"/>
      <c r="GE240" s="636"/>
      <c r="GF240" s="636"/>
      <c r="GG240" s="636"/>
      <c r="GH240" s="636"/>
      <c r="GI240" s="636"/>
      <c r="GJ240" s="636"/>
      <c r="GK240" s="636"/>
      <c r="GL240" s="636"/>
      <c r="GM240" s="636"/>
      <c r="GN240" s="636"/>
      <c r="GO240" s="637"/>
      <c r="GP240" s="637"/>
      <c r="GQ240" s="637"/>
      <c r="GR240" s="637"/>
      <c r="GS240" s="637"/>
      <c r="GT240" s="637"/>
      <c r="GU240" s="637"/>
      <c r="GV240" s="637"/>
      <c r="GW240" s="637"/>
      <c r="GX240" s="637"/>
      <c r="GY240" s="637"/>
      <c r="GZ240" s="637"/>
      <c r="HA240" s="637"/>
    </row>
    <row r="241" spans="1:210" s="378" customFormat="1" ht="18" hidden="1" customHeight="1" thickBot="1" x14ac:dyDescent="0.3">
      <c r="A241" s="401"/>
      <c r="B241" s="447">
        <v>5</v>
      </c>
      <c r="C241" s="1162" t="e">
        <f>IF(#REF!="","",#REF!)</f>
        <v>#REF!</v>
      </c>
      <c r="D241" s="1163"/>
      <c r="E241" s="1163"/>
      <c r="F241" s="1163"/>
      <c r="G241" s="1163"/>
      <c r="H241" s="1163"/>
      <c r="I241" s="1164" t="e">
        <f>IF(#REF!=0,"",#REF!)</f>
        <v>#REF!</v>
      </c>
      <c r="J241" s="1164"/>
      <c r="K241" s="1164"/>
      <c r="L241" s="1164"/>
      <c r="M241" s="1165" t="e">
        <f>+#REF!</f>
        <v>#REF!</v>
      </c>
      <c r="N241" s="1165"/>
      <c r="O241" s="1203" t="e">
        <f>+IF(#REF!="","",#REF!)</f>
        <v>#REF!</v>
      </c>
      <c r="P241" s="1204"/>
      <c r="Q241" s="1204"/>
      <c r="R241" s="1204"/>
      <c r="S241" s="1204"/>
      <c r="T241" s="1204"/>
      <c r="U241" s="1204"/>
      <c r="V241" s="1204"/>
      <c r="W241" s="1204"/>
      <c r="X241" s="1205"/>
      <c r="Y241" s="638"/>
      <c r="Z241" s="1198" t="e">
        <f>IF(#REF!=0,"",#REF!)</f>
        <v>#REF!</v>
      </c>
      <c r="AA241" s="1199"/>
      <c r="AB241" s="1199"/>
      <c r="AC241" s="1200"/>
      <c r="AD241" s="1191" t="e">
        <f t="shared" si="7"/>
        <v>#REF!</v>
      </c>
      <c r="AE241" s="1192"/>
      <c r="AF241" s="1193"/>
      <c r="AG241" s="953" t="e">
        <f>IF(#REF!=0,"",#REF!)</f>
        <v>#REF!</v>
      </c>
      <c r="AH241" s="953"/>
      <c r="AI241" s="953"/>
      <c r="AJ241" s="953"/>
      <c r="AK241" s="952" t="e">
        <f>IF(#REF!=0,"",#REF!)</f>
        <v>#REF!</v>
      </c>
      <c r="AL241" s="953"/>
      <c r="AM241" s="953"/>
      <c r="AN241" s="954"/>
      <c r="AO241" s="638"/>
      <c r="AP241" s="1657" t="e">
        <f>IF(#REF!=0,"",#REF!)</f>
        <v>#REF!</v>
      </c>
      <c r="AQ241" s="1658"/>
      <c r="AR241" s="1658"/>
      <c r="AS241" s="1658"/>
      <c r="AT241" s="1658"/>
      <c r="AU241" s="1658"/>
      <c r="AV241" s="1658"/>
      <c r="AW241" s="1658"/>
      <c r="AX241" s="759"/>
      <c r="AY241" s="759"/>
      <c r="AZ241" s="759"/>
      <c r="BA241" s="759"/>
      <c r="BB241" s="978" t="e">
        <f>IF(#REF!="","",#REF!)</f>
        <v>#REF!</v>
      </c>
      <c r="BC241" s="979"/>
      <c r="BD241" s="979"/>
      <c r="BE241" s="979"/>
      <c r="BF241" s="979"/>
      <c r="BG241" s="979"/>
      <c r="BH241" s="979"/>
      <c r="BI241" s="979"/>
      <c r="BJ241" s="979"/>
      <c r="BK241" s="980"/>
      <c r="BL241" s="1017" t="e">
        <f>IF(#REF!="","",#REF!)</f>
        <v>#REF!</v>
      </c>
      <c r="BM241" s="1017"/>
      <c r="BN241" s="1017"/>
      <c r="BO241" s="1017"/>
      <c r="BP241" s="1017"/>
      <c r="BQ241" s="1017"/>
      <c r="BR241" s="1017"/>
      <c r="BS241" s="1003" t="e">
        <f>IF(#REF!="","",#REF!)</f>
        <v>#REF!</v>
      </c>
      <c r="BT241" s="1004"/>
      <c r="BU241" s="1004"/>
      <c r="BV241" s="1004"/>
      <c r="BW241" s="1004"/>
      <c r="BX241" s="1004"/>
      <c r="BY241" s="1004"/>
      <c r="BZ241" s="1004"/>
      <c r="CA241" s="1005"/>
      <c r="CB241" s="1018" t="e">
        <f>IF(#REF!="","",#REF!)</f>
        <v>#REF!</v>
      </c>
      <c r="CC241" s="1018"/>
      <c r="CD241" s="1018"/>
      <c r="CE241" s="1018"/>
      <c r="CF241" s="1018"/>
      <c r="CG241" s="1019"/>
      <c r="CH241" s="400"/>
      <c r="CI241" s="353"/>
      <c r="CJ241" s="634"/>
      <c r="CK241" s="634"/>
      <c r="CL241" s="634"/>
      <c r="CM241" s="401"/>
      <c r="CP241" s="639" t="e">
        <f t="shared" si="8"/>
        <v>#REF!</v>
      </c>
      <c r="CQ241" s="362" t="e">
        <f t="shared" si="9"/>
        <v>#REF!</v>
      </c>
      <c r="CR241" s="640" t="e">
        <f t="shared" si="10"/>
        <v>#REF!</v>
      </c>
      <c r="CS241" s="363" t="e">
        <f t="shared" si="16"/>
        <v>#REF!</v>
      </c>
      <c r="CT241" s="364" t="e">
        <f t="shared" si="11"/>
        <v>#REF!</v>
      </c>
      <c r="CU241" s="365" t="e">
        <f t="shared" si="12"/>
        <v>#REF!</v>
      </c>
      <c r="CV241" s="352" t="e">
        <f t="shared" si="13"/>
        <v>#REF!</v>
      </c>
      <c r="CW241" s="641" t="e">
        <f t="shared" si="17"/>
        <v>#REF!</v>
      </c>
      <c r="CX241" s="641" t="e">
        <f t="shared" si="14"/>
        <v>#REF!</v>
      </c>
      <c r="CY241" s="641" t="e">
        <f t="shared" si="18"/>
        <v>#REF!</v>
      </c>
      <c r="CZ241" s="366" t="e">
        <f t="shared" si="15"/>
        <v>#REF!</v>
      </c>
      <c r="DA241" s="354"/>
      <c r="DF241" s="355"/>
      <c r="DG241" s="352"/>
      <c r="DH241" s="355"/>
      <c r="DI241" s="317">
        <f>+AR217</f>
        <v>0</v>
      </c>
      <c r="DJ241" s="308"/>
      <c r="DK241" s="308"/>
      <c r="DL241" s="308"/>
      <c r="DM241" s="352"/>
      <c r="DN241" s="355"/>
      <c r="DO241" s="355"/>
      <c r="DP241" s="355"/>
      <c r="DQ241" s="368"/>
      <c r="DR241" s="368"/>
      <c r="DS241" s="340"/>
      <c r="DT241" s="340"/>
      <c r="DU241" s="340"/>
      <c r="DV241" s="340"/>
      <c r="DW241" s="340"/>
      <c r="DX241" s="357"/>
      <c r="DY241" s="357"/>
      <c r="DZ241" s="357"/>
      <c r="EA241" s="357"/>
      <c r="EB241" s="357"/>
      <c r="EC241" s="357"/>
      <c r="ED241" s="357"/>
      <c r="EE241" s="358"/>
      <c r="EF241" s="359"/>
      <c r="EG241" s="359"/>
      <c r="EH241" s="359"/>
      <c r="EI241" s="359"/>
      <c r="EJ241" s="359"/>
      <c r="EK241" s="359"/>
      <c r="EL241" s="359"/>
      <c r="EM241" s="359"/>
      <c r="EN241" s="359"/>
      <c r="EO241" s="359"/>
      <c r="EP241" s="359"/>
      <c r="EQ241" s="359"/>
      <c r="ER241" s="358"/>
      <c r="ES241" s="358"/>
      <c r="ET241" s="358"/>
      <c r="EU241" s="358"/>
      <c r="EV241" s="358"/>
      <c r="EW241" s="358"/>
      <c r="EX241" s="358"/>
      <c r="EY241" s="360"/>
      <c r="EZ241" s="360"/>
      <c r="FA241" s="360"/>
      <c r="FB241" s="360"/>
      <c r="FC241" s="360"/>
      <c r="FD241" s="360"/>
      <c r="FE241" s="360"/>
      <c r="FF241" s="360"/>
      <c r="FG241" s="360"/>
      <c r="FH241" s="360"/>
      <c r="FI241" s="360"/>
      <c r="FJ241" s="360"/>
      <c r="FK241" s="367"/>
      <c r="FL241" s="367"/>
      <c r="FM241" s="367"/>
      <c r="FN241" s="367"/>
      <c r="FO241" s="367"/>
      <c r="FP241" s="636"/>
      <c r="FQ241" s="636"/>
      <c r="FR241" s="636"/>
      <c r="FS241" s="636"/>
      <c r="FT241" s="636"/>
      <c r="FU241" s="636"/>
      <c r="FV241" s="636"/>
      <c r="FW241" s="636"/>
      <c r="FX241" s="636"/>
      <c r="FY241" s="636"/>
      <c r="FZ241" s="636"/>
      <c r="GA241" s="636"/>
      <c r="GB241" s="636"/>
      <c r="GC241" s="636"/>
      <c r="GD241" s="636"/>
      <c r="GE241" s="636"/>
      <c r="GF241" s="636"/>
      <c r="GG241" s="636"/>
      <c r="GH241" s="636"/>
      <c r="GI241" s="636"/>
      <c r="GJ241" s="636"/>
      <c r="GK241" s="636"/>
      <c r="GL241" s="636"/>
      <c r="GM241" s="636"/>
      <c r="GN241" s="636"/>
      <c r="GO241" s="637"/>
      <c r="GP241" s="637"/>
      <c r="GQ241" s="637"/>
      <c r="GR241" s="637"/>
      <c r="GS241" s="637"/>
      <c r="GT241" s="637"/>
      <c r="GU241" s="637"/>
      <c r="GV241" s="637"/>
      <c r="GW241" s="637"/>
      <c r="GX241" s="637"/>
      <c r="GY241" s="637"/>
      <c r="GZ241" s="637"/>
      <c r="HA241" s="637"/>
    </row>
    <row r="242" spans="1:210" s="378" customFormat="1" ht="18" hidden="1" customHeight="1" thickBot="1" x14ac:dyDescent="0.3">
      <c r="A242" s="401"/>
      <c r="B242" s="447">
        <v>6</v>
      </c>
      <c r="C242" s="1162" t="e">
        <f>IF(#REF!="","",#REF!)</f>
        <v>#REF!</v>
      </c>
      <c r="D242" s="1163"/>
      <c r="E242" s="1163"/>
      <c r="F242" s="1163"/>
      <c r="G242" s="1163"/>
      <c r="H242" s="1163"/>
      <c r="I242" s="1164" t="e">
        <f>IF(#REF!=0,"",#REF!)</f>
        <v>#REF!</v>
      </c>
      <c r="J242" s="1164"/>
      <c r="K242" s="1164"/>
      <c r="L242" s="1164"/>
      <c r="M242" s="1165" t="e">
        <f>+#REF!</f>
        <v>#REF!</v>
      </c>
      <c r="N242" s="1165"/>
      <c r="O242" s="1196" t="e">
        <f>+IF(#REF!="","",#REF!)</f>
        <v>#REF!</v>
      </c>
      <c r="P242" s="1196"/>
      <c r="Q242" s="1196"/>
      <c r="R242" s="1196"/>
      <c r="S242" s="1196"/>
      <c r="T242" s="1196"/>
      <c r="U242" s="1196"/>
      <c r="V242" s="1196"/>
      <c r="W242" s="1196"/>
      <c r="X242" s="1197"/>
      <c r="Y242" s="638"/>
      <c r="Z242" s="1198" t="e">
        <f>IF(#REF!=0,"",#REF!)</f>
        <v>#REF!</v>
      </c>
      <c r="AA242" s="1199"/>
      <c r="AB242" s="1199"/>
      <c r="AC242" s="1200"/>
      <c r="AD242" s="1191" t="e">
        <f t="shared" si="7"/>
        <v>#REF!</v>
      </c>
      <c r="AE242" s="1192"/>
      <c r="AF242" s="1193"/>
      <c r="AG242" s="953" t="e">
        <f>IF(#REF!=0,"",#REF!)</f>
        <v>#REF!</v>
      </c>
      <c r="AH242" s="953"/>
      <c r="AI242" s="953"/>
      <c r="AJ242" s="953"/>
      <c r="AK242" s="952" t="e">
        <f>IF(#REF!=0,"",#REF!)</f>
        <v>#REF!</v>
      </c>
      <c r="AL242" s="953"/>
      <c r="AM242" s="953"/>
      <c r="AN242" s="954"/>
      <c r="AO242" s="638"/>
      <c r="AP242" s="1657" t="e">
        <f>IF(#REF!=0,"",#REF!)</f>
        <v>#REF!</v>
      </c>
      <c r="AQ242" s="1658"/>
      <c r="AR242" s="1658"/>
      <c r="AS242" s="1658"/>
      <c r="AT242" s="1658"/>
      <c r="AU242" s="1658"/>
      <c r="AV242" s="1658"/>
      <c r="AW242" s="1658"/>
      <c r="AX242" s="759"/>
      <c r="AY242" s="759"/>
      <c r="AZ242" s="759"/>
      <c r="BA242" s="759"/>
      <c r="BB242" s="978" t="e">
        <f>IF(#REF!="","",#REF!)</f>
        <v>#REF!</v>
      </c>
      <c r="BC242" s="979"/>
      <c r="BD242" s="979"/>
      <c r="BE242" s="979"/>
      <c r="BF242" s="979"/>
      <c r="BG242" s="979"/>
      <c r="BH242" s="979"/>
      <c r="BI242" s="979"/>
      <c r="BJ242" s="979"/>
      <c r="BK242" s="980"/>
      <c r="BL242" s="1017" t="e">
        <f>IF(#REF!="","",#REF!)</f>
        <v>#REF!</v>
      </c>
      <c r="BM242" s="1017"/>
      <c r="BN242" s="1017"/>
      <c r="BO242" s="1017"/>
      <c r="BP242" s="1017"/>
      <c r="BQ242" s="1017"/>
      <c r="BR242" s="1017"/>
      <c r="BS242" s="1003" t="e">
        <f>IF(#REF!="","",#REF!)</f>
        <v>#REF!</v>
      </c>
      <c r="BT242" s="1004"/>
      <c r="BU242" s="1004"/>
      <c r="BV242" s="1004"/>
      <c r="BW242" s="1004"/>
      <c r="BX242" s="1004"/>
      <c r="BY242" s="1004"/>
      <c r="BZ242" s="1004"/>
      <c r="CA242" s="1005"/>
      <c r="CB242" s="1018" t="e">
        <f>IF(#REF!="","",#REF!)</f>
        <v>#REF!</v>
      </c>
      <c r="CC242" s="1018"/>
      <c r="CD242" s="1018"/>
      <c r="CE242" s="1018"/>
      <c r="CF242" s="1018"/>
      <c r="CG242" s="1019"/>
      <c r="CH242" s="400"/>
      <c r="CI242" s="353"/>
      <c r="CJ242" s="634"/>
      <c r="CK242" s="634"/>
      <c r="CL242" s="634"/>
      <c r="CM242" s="401"/>
      <c r="CP242" s="639" t="e">
        <f t="shared" si="8"/>
        <v>#REF!</v>
      </c>
      <c r="CQ242" s="362" t="e">
        <f t="shared" si="9"/>
        <v>#REF!</v>
      </c>
      <c r="CR242" s="640" t="e">
        <f t="shared" si="10"/>
        <v>#REF!</v>
      </c>
      <c r="CS242" s="363" t="e">
        <f t="shared" si="16"/>
        <v>#REF!</v>
      </c>
      <c r="CT242" s="364" t="e">
        <f t="shared" si="11"/>
        <v>#REF!</v>
      </c>
      <c r="CU242" s="365" t="e">
        <f t="shared" si="12"/>
        <v>#REF!</v>
      </c>
      <c r="CV242" s="352" t="e">
        <f t="shared" si="13"/>
        <v>#REF!</v>
      </c>
      <c r="CW242" s="641" t="e">
        <f t="shared" si="17"/>
        <v>#REF!</v>
      </c>
      <c r="CX242" s="641" t="e">
        <f t="shared" si="14"/>
        <v>#REF!</v>
      </c>
      <c r="CY242" s="641" t="e">
        <f t="shared" si="18"/>
        <v>#REF!</v>
      </c>
      <c r="CZ242" s="366" t="e">
        <f t="shared" si="15"/>
        <v>#REF!</v>
      </c>
      <c r="DA242" s="354"/>
      <c r="DF242" s="355"/>
      <c r="DG242" s="352"/>
      <c r="DH242" s="355"/>
      <c r="DI242" s="326" t="s">
        <v>278</v>
      </c>
      <c r="DJ242" s="327">
        <f>IF(DI241=99,1,IF(DI241=93,1,IF(DI241=95,1,0)))</f>
        <v>0</v>
      </c>
      <c r="DK242" s="328"/>
      <c r="DL242" s="328" t="s">
        <v>279</v>
      </c>
      <c r="DM242" s="642"/>
      <c r="DN242" s="370"/>
      <c r="DO242" s="370"/>
      <c r="DP242" s="370"/>
      <c r="DQ242" s="371"/>
      <c r="DR242" s="371"/>
      <c r="DS242" s="340"/>
      <c r="DT242" s="340"/>
      <c r="DU242" s="340"/>
      <c r="DV242" s="340"/>
      <c r="DW242" s="340"/>
      <c r="DX242" s="357"/>
      <c r="DY242" s="357"/>
      <c r="DZ242" s="357"/>
      <c r="EA242" s="357"/>
      <c r="EB242" s="357"/>
      <c r="EC242" s="357"/>
      <c r="ED242" s="357"/>
      <c r="EE242" s="358"/>
      <c r="EF242" s="359"/>
      <c r="EG242" s="359"/>
      <c r="EH242" s="359"/>
      <c r="EI242" s="359"/>
      <c r="EJ242" s="359"/>
      <c r="EK242" s="359"/>
      <c r="EL242" s="359"/>
      <c r="EM242" s="359"/>
      <c r="EN242" s="359"/>
      <c r="EO242" s="359"/>
      <c r="EP242" s="359"/>
      <c r="EQ242" s="359"/>
      <c r="ER242" s="358"/>
      <c r="ES242" s="358"/>
      <c r="ET242" s="358"/>
      <c r="EU242" s="358"/>
      <c r="EV242" s="358"/>
      <c r="EW242" s="358"/>
      <c r="EX242" s="358"/>
      <c r="EY242" s="360"/>
      <c r="EZ242" s="360"/>
      <c r="FA242" s="360"/>
      <c r="FB242" s="360"/>
      <c r="FC242" s="360"/>
      <c r="FD242" s="360"/>
      <c r="FE242" s="360"/>
      <c r="FF242" s="360"/>
      <c r="FG242" s="360"/>
      <c r="FH242" s="360"/>
      <c r="FI242" s="360"/>
      <c r="FJ242" s="360"/>
      <c r="FK242" s="367"/>
      <c r="FL242" s="367"/>
      <c r="FM242" s="367"/>
      <c r="FN242" s="367"/>
      <c r="FO242" s="367"/>
      <c r="FP242" s="636"/>
      <c r="FQ242" s="636"/>
      <c r="FR242" s="636"/>
      <c r="FS242" s="636"/>
      <c r="FT242" s="636"/>
      <c r="FU242" s="636"/>
      <c r="FV242" s="636"/>
      <c r="FW242" s="636"/>
      <c r="FX242" s="636"/>
      <c r="FY242" s="636"/>
      <c r="FZ242" s="636"/>
      <c r="GA242" s="636"/>
      <c r="GB242" s="636"/>
      <c r="GC242" s="636"/>
      <c r="GD242" s="636"/>
      <c r="GE242" s="636"/>
      <c r="GF242" s="636"/>
      <c r="GG242" s="636"/>
      <c r="GH242" s="636"/>
      <c r="GI242" s="636"/>
      <c r="GJ242" s="636"/>
      <c r="GK242" s="636"/>
      <c r="GL242" s="636"/>
      <c r="GM242" s="636"/>
      <c r="GN242" s="636"/>
      <c r="GO242" s="637"/>
      <c r="GP242" s="637"/>
      <c r="GQ242" s="637"/>
      <c r="GR242" s="637"/>
      <c r="GS242" s="637"/>
      <c r="GT242" s="637"/>
      <c r="GU242" s="637"/>
      <c r="GV242" s="637"/>
      <c r="GW242" s="637"/>
      <c r="GX242" s="637"/>
      <c r="GY242" s="637"/>
      <c r="GZ242" s="637"/>
      <c r="HA242" s="637"/>
    </row>
    <row r="243" spans="1:210" s="378" customFormat="1" ht="18.75" hidden="1" customHeight="1" thickBot="1" x14ac:dyDescent="0.3">
      <c r="A243" s="401"/>
      <c r="B243" s="447">
        <v>7</v>
      </c>
      <c r="C243" s="999" t="e">
        <f>IF(#REF!="","",#REF!)</f>
        <v>#REF!</v>
      </c>
      <c r="D243" s="1000"/>
      <c r="E243" s="1000"/>
      <c r="F243" s="1000"/>
      <c r="G243" s="1000"/>
      <c r="H243" s="1000"/>
      <c r="I243" s="1500" t="e">
        <f>IF(#REF!=0,"",#REF!)</f>
        <v>#REF!</v>
      </c>
      <c r="J243" s="1500"/>
      <c r="K243" s="1500"/>
      <c r="L243" s="1500"/>
      <c r="M243" s="1501" t="e">
        <f>+#REF!</f>
        <v>#REF!</v>
      </c>
      <c r="N243" s="1501"/>
      <c r="O243" s="1662" t="e">
        <f>+IF(#REF!="","",#REF!)</f>
        <v>#REF!</v>
      </c>
      <c r="P243" s="1663"/>
      <c r="Q243" s="1663"/>
      <c r="R243" s="1663"/>
      <c r="S243" s="1663"/>
      <c r="T243" s="1663"/>
      <c r="U243" s="1663"/>
      <c r="V243" s="1663"/>
      <c r="W243" s="1663"/>
      <c r="X243" s="1664"/>
      <c r="Y243" s="638"/>
      <c r="Z243" s="1275" t="e">
        <f>IF(#REF!=0,"",#REF!)</f>
        <v>#REF!</v>
      </c>
      <c r="AA243" s="1276"/>
      <c r="AB243" s="1276"/>
      <c r="AC243" s="1277"/>
      <c r="AD243" s="1278" t="e">
        <f t="shared" si="7"/>
        <v>#REF!</v>
      </c>
      <c r="AE243" s="1279"/>
      <c r="AF243" s="1280"/>
      <c r="AG243" s="1281" t="e">
        <f>IF(#REF!=0,"",#REF!)</f>
        <v>#REF!</v>
      </c>
      <c r="AH243" s="1281"/>
      <c r="AI243" s="1281"/>
      <c r="AJ243" s="1281"/>
      <c r="AK243" s="1282" t="e">
        <f>IF(#REF!=0,"",#REF!)</f>
        <v>#REF!</v>
      </c>
      <c r="AL243" s="1281"/>
      <c r="AM243" s="1281"/>
      <c r="AN243" s="1283"/>
      <c r="AO243" s="638"/>
      <c r="AP243" s="1741" t="e">
        <f>IF(#REF!=0,"",#REF!)</f>
        <v>#REF!</v>
      </c>
      <c r="AQ243" s="1742"/>
      <c r="AR243" s="1742"/>
      <c r="AS243" s="1742"/>
      <c r="AT243" s="1742"/>
      <c r="AU243" s="1742"/>
      <c r="AV243" s="1742"/>
      <c r="AW243" s="1742"/>
      <c r="AX243" s="760"/>
      <c r="AY243" s="760"/>
      <c r="AZ243" s="760"/>
      <c r="BA243" s="760"/>
      <c r="BB243" s="1674" t="e">
        <f>IF(#REF!="","",#REF!)</f>
        <v>#REF!</v>
      </c>
      <c r="BC243" s="1675"/>
      <c r="BD243" s="1675"/>
      <c r="BE243" s="1675"/>
      <c r="BF243" s="1675"/>
      <c r="BG243" s="1675"/>
      <c r="BH243" s="1675"/>
      <c r="BI243" s="1675"/>
      <c r="BJ243" s="1675"/>
      <c r="BK243" s="1676"/>
      <c r="BL243" s="1736" t="e">
        <f>IF(#REF!="","",#REF!)</f>
        <v>#REF!</v>
      </c>
      <c r="BM243" s="1736"/>
      <c r="BN243" s="1736"/>
      <c r="BO243" s="1736"/>
      <c r="BP243" s="1736"/>
      <c r="BQ243" s="1736"/>
      <c r="BR243" s="1736"/>
      <c r="BS243" s="995" t="e">
        <f>IF(#REF!="","",#REF!)</f>
        <v>#REF!</v>
      </c>
      <c r="BT243" s="996"/>
      <c r="BU243" s="996"/>
      <c r="BV243" s="996"/>
      <c r="BW243" s="996"/>
      <c r="BX243" s="996"/>
      <c r="BY243" s="996"/>
      <c r="BZ243" s="996"/>
      <c r="CA243" s="997"/>
      <c r="CB243" s="991" t="e">
        <f>IF(#REF!="","",#REF!)</f>
        <v>#REF!</v>
      </c>
      <c r="CC243" s="991"/>
      <c r="CD243" s="991"/>
      <c r="CE243" s="991"/>
      <c r="CF243" s="991"/>
      <c r="CG243" s="992"/>
      <c r="CH243" s="377"/>
      <c r="CI243" s="377"/>
      <c r="CJ243" s="634"/>
      <c r="CK243" s="634"/>
      <c r="CL243" s="634"/>
      <c r="CM243" s="401"/>
      <c r="CP243" s="639" t="e">
        <f t="shared" si="8"/>
        <v>#REF!</v>
      </c>
      <c r="CQ243" s="362" t="e">
        <f t="shared" si="9"/>
        <v>#REF!</v>
      </c>
      <c r="CR243" s="640" t="e">
        <f t="shared" si="10"/>
        <v>#REF!</v>
      </c>
      <c r="CS243" s="372" t="e">
        <f t="shared" si="16"/>
        <v>#REF!</v>
      </c>
      <c r="CT243" s="364" t="e">
        <f t="shared" si="11"/>
        <v>#REF!</v>
      </c>
      <c r="CU243" s="365" t="e">
        <f t="shared" si="12"/>
        <v>#REF!</v>
      </c>
      <c r="CV243" s="352" t="e">
        <f t="shared" si="13"/>
        <v>#REF!</v>
      </c>
      <c r="CW243" s="641" t="e">
        <f t="shared" si="17"/>
        <v>#REF!</v>
      </c>
      <c r="CX243" s="641" t="e">
        <f t="shared" si="14"/>
        <v>#REF!</v>
      </c>
      <c r="CY243" s="641" t="e">
        <f t="shared" si="18"/>
        <v>#REF!</v>
      </c>
      <c r="CZ243" s="366" t="e">
        <f t="shared" si="15"/>
        <v>#REF!</v>
      </c>
      <c r="DA243" s="354"/>
      <c r="DF243" s="355"/>
      <c r="DG243" s="352"/>
      <c r="DH243" s="355"/>
      <c r="DI243" s="333" t="s">
        <v>288</v>
      </c>
      <c r="DJ243" s="333"/>
      <c r="DK243" s="333"/>
      <c r="DL243" s="333"/>
      <c r="DM243" s="642"/>
      <c r="DN243" s="370"/>
      <c r="DO243" s="371"/>
      <c r="DP243" s="371"/>
      <c r="DQ243" s="371"/>
      <c r="DR243" s="371"/>
      <c r="DS243" s="340"/>
      <c r="DT243" s="340"/>
      <c r="DU243" s="340"/>
      <c r="DV243" s="374"/>
      <c r="DW243" s="374"/>
      <c r="DX243" s="374"/>
      <c r="DY243" s="374"/>
      <c r="DZ243" s="374"/>
      <c r="EA243" s="374"/>
      <c r="EB243" s="374"/>
      <c r="EC243" s="374"/>
      <c r="ED243" s="375"/>
      <c r="EE243" s="359"/>
      <c r="EF243" s="359"/>
      <c r="EG243" s="359"/>
      <c r="EH243" s="359"/>
      <c r="EI243" s="359"/>
      <c r="EJ243" s="359"/>
      <c r="EK243" s="359"/>
      <c r="EL243" s="359"/>
      <c r="EM243" s="359"/>
      <c r="EN243" s="359"/>
      <c r="EO243" s="359"/>
      <c r="EP243" s="376"/>
      <c r="EQ243" s="376"/>
      <c r="ER243" s="376"/>
      <c r="ES243" s="376"/>
      <c r="ET243" s="376"/>
      <c r="EU243" s="376"/>
      <c r="EV243" s="376"/>
      <c r="EW243" s="360"/>
      <c r="EX243" s="360"/>
      <c r="EY243" s="360"/>
      <c r="EZ243" s="360"/>
      <c r="FA243" s="360"/>
      <c r="FB243" s="360"/>
      <c r="FC243" s="360"/>
      <c r="FD243" s="360"/>
      <c r="FE243" s="360"/>
      <c r="FF243" s="360"/>
      <c r="FG243" s="360"/>
      <c r="FH243" s="360"/>
      <c r="FI243" s="360"/>
      <c r="FJ243" s="360"/>
      <c r="FK243" s="367"/>
      <c r="FL243" s="367"/>
      <c r="FM243" s="367"/>
      <c r="FN243" s="367"/>
      <c r="FO243" s="367"/>
      <c r="FP243" s="636"/>
      <c r="FQ243" s="636"/>
      <c r="FR243" s="636"/>
      <c r="FS243" s="636"/>
      <c r="FT243" s="636"/>
      <c r="FU243" s="636"/>
      <c r="FV243" s="636"/>
      <c r="FW243" s="636"/>
      <c r="FX243" s="636"/>
      <c r="FY243" s="636"/>
      <c r="FZ243" s="636"/>
      <c r="GA243" s="636"/>
      <c r="GB243" s="636"/>
      <c r="GC243" s="636"/>
      <c r="GD243" s="636"/>
      <c r="GE243" s="636"/>
      <c r="GF243" s="636"/>
      <c r="GG243" s="636"/>
      <c r="GH243" s="636"/>
      <c r="GI243" s="636"/>
      <c r="GJ243" s="636"/>
      <c r="GK243" s="636"/>
      <c r="GL243" s="636"/>
      <c r="GM243" s="636"/>
      <c r="GN243" s="636"/>
      <c r="GO243" s="637"/>
      <c r="GP243" s="637"/>
      <c r="GQ243" s="637"/>
      <c r="GR243" s="637"/>
      <c r="GS243" s="637"/>
      <c r="GT243" s="637"/>
      <c r="GU243" s="637"/>
      <c r="GV243" s="637"/>
      <c r="GW243" s="637"/>
      <c r="GX243" s="637"/>
      <c r="GY243" s="637"/>
      <c r="GZ243" s="637"/>
      <c r="HA243" s="637"/>
    </row>
    <row r="244" spans="1:210" s="378" customFormat="1" ht="5.25" hidden="1" customHeight="1" thickBot="1" x14ac:dyDescent="0.3">
      <c r="A244" s="401"/>
      <c r="B244" s="448"/>
      <c r="C244" s="643"/>
      <c r="D244" s="643"/>
      <c r="E244" s="643"/>
      <c r="F244" s="643"/>
      <c r="G244" s="643"/>
      <c r="H244" s="643"/>
      <c r="I244" s="644"/>
      <c r="J244" s="644"/>
      <c r="K244" s="644"/>
      <c r="L244" s="644"/>
      <c r="M244" s="645"/>
      <c r="N244" s="645"/>
      <c r="O244" s="646"/>
      <c r="P244" s="646"/>
      <c r="Q244" s="646"/>
      <c r="R244" s="646"/>
      <c r="S244" s="646"/>
      <c r="T244" s="352"/>
      <c r="U244" s="647"/>
      <c r="V244" s="647"/>
      <c r="W244" s="647"/>
      <c r="X244" s="647"/>
      <c r="Y244" s="648"/>
      <c r="Z244" s="449"/>
      <c r="AA244" s="449"/>
      <c r="AB244" s="449"/>
      <c r="AC244" s="449"/>
      <c r="AD244" s="449"/>
      <c r="AE244" s="449"/>
      <c r="AF244" s="449"/>
      <c r="AG244" s="450"/>
      <c r="AH244" s="450"/>
      <c r="AI244" s="450"/>
      <c r="AJ244" s="450"/>
      <c r="AK244" s="480"/>
      <c r="AL244" s="481"/>
      <c r="AM244" s="480"/>
      <c r="AN244" s="450"/>
      <c r="AO244" s="648"/>
      <c r="AP244" s="451"/>
      <c r="AQ244" s="451"/>
      <c r="AR244" s="451"/>
      <c r="AS244" s="451"/>
      <c r="AT244" s="451"/>
      <c r="AU244" s="451"/>
      <c r="AV244" s="451"/>
      <c r="AW244" s="451"/>
      <c r="AX244" s="451"/>
      <c r="AY244" s="451"/>
      <c r="AZ244" s="451"/>
      <c r="BA244" s="451"/>
      <c r="BB244" s="649"/>
      <c r="BC244" s="591"/>
      <c r="BD244" s="452"/>
      <c r="BE244" s="452"/>
      <c r="BF244" s="452"/>
      <c r="BG244" s="650"/>
      <c r="BH244" s="650"/>
      <c r="BI244" s="650"/>
      <c r="BJ244" s="650"/>
      <c r="BK244" s="650"/>
      <c r="BL244" s="651"/>
      <c r="BM244" s="651"/>
      <c r="BN244" s="651"/>
      <c r="BO244" s="651"/>
      <c r="BP244" s="651"/>
      <c r="BQ244" s="651"/>
      <c r="BR244" s="651"/>
      <c r="BS244" s="453"/>
      <c r="BT244" s="453"/>
      <c r="BU244" s="453"/>
      <c r="BV244" s="453"/>
      <c r="BW244" s="453"/>
      <c r="BX244" s="453"/>
      <c r="BY244" s="652"/>
      <c r="BZ244" s="652"/>
      <c r="CA244" s="652"/>
      <c r="CB244" s="652"/>
      <c r="CC244" s="652"/>
      <c r="CD244" s="652"/>
      <c r="CE244" s="592"/>
      <c r="CF244" s="634"/>
      <c r="CG244" s="377"/>
      <c r="CH244" s="377"/>
      <c r="CI244" s="377"/>
      <c r="CJ244" s="377"/>
      <c r="CK244" s="634"/>
      <c r="CL244" s="634"/>
      <c r="CM244" s="401"/>
      <c r="CP244" s="377"/>
      <c r="CQ244" s="377"/>
      <c r="CR244" s="377"/>
      <c r="CS244" s="365"/>
      <c r="CT244" s="364"/>
      <c r="CU244" s="354"/>
      <c r="CV244" s="352"/>
      <c r="CW244" s="352"/>
      <c r="CX244" s="352"/>
      <c r="CY244" s="352"/>
      <c r="CZ244" s="366"/>
      <c r="DA244" s="354"/>
      <c r="DB244" s="373"/>
      <c r="DC244" s="369"/>
      <c r="DD244" s="369"/>
      <c r="DE244" s="369"/>
      <c r="DF244" s="355"/>
      <c r="DG244" s="352"/>
      <c r="DH244" s="355"/>
      <c r="DI244" s="333">
        <v>91</v>
      </c>
      <c r="DJ244" s="333"/>
      <c r="DK244" s="333"/>
      <c r="DL244" s="333"/>
      <c r="DM244" s="642"/>
      <c r="DN244" s="370"/>
      <c r="DO244" s="371"/>
      <c r="DP244" s="371"/>
      <c r="DQ244" s="371"/>
      <c r="DR244" s="371"/>
      <c r="DS244" s="340"/>
      <c r="DT244" s="340"/>
      <c r="DU244" s="340"/>
      <c r="DV244" s="374"/>
      <c r="DW244" s="374"/>
      <c r="DX244" s="374"/>
      <c r="DY244" s="374"/>
      <c r="DZ244" s="374"/>
      <c r="EA244" s="374"/>
      <c r="EB244" s="374"/>
      <c r="EC244" s="374"/>
      <c r="ED244" s="375"/>
      <c r="EE244" s="359"/>
      <c r="EF244" s="359"/>
      <c r="EG244" s="359"/>
      <c r="EH244" s="359"/>
      <c r="EI244" s="359"/>
      <c r="EJ244" s="359"/>
      <c r="EK244" s="359"/>
      <c r="EL244" s="359"/>
      <c r="EM244" s="359"/>
      <c r="EN244" s="359"/>
      <c r="EO244" s="359"/>
      <c r="EP244" s="376"/>
      <c r="EQ244" s="376"/>
      <c r="ER244" s="376"/>
      <c r="ES244" s="376"/>
      <c r="ET244" s="376"/>
      <c r="EU244" s="376"/>
      <c r="EV244" s="376"/>
      <c r="EW244" s="360"/>
      <c r="EX244" s="360"/>
      <c r="EY244" s="360"/>
      <c r="EZ244" s="360"/>
      <c r="FA244" s="360"/>
      <c r="FB244" s="360"/>
      <c r="FC244" s="360"/>
      <c r="FD244" s="360"/>
      <c r="FE244" s="360"/>
      <c r="FF244" s="360"/>
      <c r="FG244" s="360"/>
      <c r="FH244" s="360"/>
      <c r="FI244" s="360"/>
      <c r="FJ244" s="360"/>
      <c r="FK244" s="367"/>
      <c r="FL244" s="367"/>
      <c r="FM244" s="367"/>
      <c r="FN244" s="367"/>
      <c r="FO244" s="367"/>
      <c r="FP244" s="636"/>
      <c r="FQ244" s="636"/>
      <c r="FR244" s="636"/>
      <c r="FS244" s="636"/>
      <c r="FT244" s="636"/>
      <c r="FU244" s="636"/>
      <c r="FV244" s="636"/>
      <c r="FW244" s="636"/>
      <c r="FX244" s="636"/>
      <c r="FY244" s="636"/>
      <c r="FZ244" s="636"/>
      <c r="GA244" s="636"/>
      <c r="GB244" s="636"/>
      <c r="GC244" s="636"/>
      <c r="GD244" s="636"/>
      <c r="GE244" s="636"/>
      <c r="GF244" s="636"/>
      <c r="GG244" s="636"/>
      <c r="GH244" s="636"/>
      <c r="GI244" s="636"/>
      <c r="GJ244" s="636"/>
      <c r="GK244" s="636"/>
      <c r="GL244" s="636"/>
      <c r="GM244" s="636"/>
      <c r="GN244" s="636"/>
      <c r="GO244" s="637"/>
      <c r="GP244" s="637"/>
      <c r="GQ244" s="637"/>
      <c r="GR244" s="637"/>
      <c r="GS244" s="637"/>
      <c r="GT244" s="637"/>
      <c r="GU244" s="637"/>
      <c r="GV244" s="637"/>
      <c r="GW244" s="637"/>
      <c r="GX244" s="637"/>
      <c r="GY244" s="637"/>
      <c r="GZ244" s="637"/>
      <c r="HA244" s="637"/>
      <c r="HB244" s="378" t="s">
        <v>326</v>
      </c>
    </row>
    <row r="245" spans="1:210" s="378" customFormat="1" ht="16.5" hidden="1" customHeight="1" thickBot="1" x14ac:dyDescent="0.35">
      <c r="A245" s="401"/>
      <c r="B245" s="448"/>
      <c r="C245" s="1490" t="s">
        <v>327</v>
      </c>
      <c r="D245" s="1491"/>
      <c r="E245" s="1491"/>
      <c r="F245" s="1491"/>
      <c r="G245" s="1491"/>
      <c r="H245" s="1492"/>
      <c r="I245" s="1498" t="e">
        <f>SUM(I237:I243)</f>
        <v>#REF!</v>
      </c>
      <c r="J245" s="1499"/>
      <c r="K245" s="1499"/>
      <c r="L245" s="1499"/>
      <c r="M245" s="1499"/>
      <c r="N245" s="1524" t="str">
        <f>+I219</f>
        <v>בעת מילוי הטופס יש לרשום מידע בלתי מסווג בלבד</v>
      </c>
      <c r="O245" s="1525"/>
      <c r="P245" s="1525"/>
      <c r="Q245" s="1525"/>
      <c r="R245" s="1525"/>
      <c r="S245" s="1525"/>
      <c r="T245" s="1525"/>
      <c r="U245" s="1525"/>
      <c r="V245" s="1525"/>
      <c r="W245" s="1525"/>
      <c r="X245" s="1525"/>
      <c r="Y245" s="1525"/>
      <c r="Z245" s="1525"/>
      <c r="AA245" s="1525"/>
      <c r="AB245" s="1525"/>
      <c r="AC245" s="1525"/>
      <c r="AD245" s="1525"/>
      <c r="AE245" s="1525"/>
      <c r="AF245" s="1525"/>
      <c r="AG245" s="1525"/>
      <c r="AH245" s="1525"/>
      <c r="AI245" s="1525"/>
      <c r="AJ245" s="1525"/>
      <c r="AK245" s="1502" t="e">
        <f>+AS219</f>
        <v>#REF!</v>
      </c>
      <c r="AL245" s="1502"/>
      <c r="AM245" s="1503"/>
      <c r="AN245" s="998" t="s">
        <v>328</v>
      </c>
      <c r="AO245" s="998"/>
      <c r="AP245" s="1740" t="e">
        <f>+#REF!</f>
        <v>#REF!</v>
      </c>
      <c r="AQ245" s="1740"/>
      <c r="AR245" s="1740"/>
      <c r="AS245" s="1740"/>
      <c r="AT245" s="1740"/>
      <c r="AU245" s="1740"/>
      <c r="AV245" s="1740"/>
      <c r="AW245" s="1740"/>
      <c r="AX245" s="753"/>
      <c r="AY245" s="753"/>
      <c r="AZ245" s="753"/>
      <c r="BA245" s="753"/>
      <c r="BB245" s="964" t="e">
        <f>+#REF!</f>
        <v>#REF!</v>
      </c>
      <c r="BC245" s="965"/>
      <c r="BD245" s="965"/>
      <c r="BE245" s="965"/>
      <c r="BF245" s="965"/>
      <c r="BG245" s="965"/>
      <c r="BH245" s="965"/>
      <c r="BI245" s="965"/>
      <c r="BJ245" s="965"/>
      <c r="BK245" s="966"/>
      <c r="BL245" s="1862" t="s">
        <v>329</v>
      </c>
      <c r="BM245" s="1862"/>
      <c r="BN245" s="1862"/>
      <c r="BO245" s="1862"/>
      <c r="BP245" s="1862"/>
      <c r="BQ245" s="1862"/>
      <c r="BR245" s="1862"/>
      <c r="BS245" s="964" t="e">
        <f>+#REF!</f>
        <v>#REF!</v>
      </c>
      <c r="BT245" s="965"/>
      <c r="BU245" s="965"/>
      <c r="BV245" s="965"/>
      <c r="BW245" s="965"/>
      <c r="BX245" s="965"/>
      <c r="BY245" s="965"/>
      <c r="BZ245" s="965"/>
      <c r="CA245" s="966"/>
      <c r="CB245" s="653"/>
      <c r="CC245" s="653"/>
      <c r="CD245" s="653"/>
      <c r="CE245" s="592"/>
      <c r="CF245" s="634"/>
      <c r="CG245" s="377"/>
      <c r="CH245" s="377"/>
      <c r="CI245" s="377"/>
      <c r="CJ245" s="377"/>
      <c r="CK245" s="634"/>
      <c r="CL245" s="634"/>
      <c r="CM245" s="401"/>
      <c r="CP245" s="377"/>
      <c r="CQ245" s="377"/>
      <c r="CR245" s="377"/>
      <c r="CS245" s="379" t="e">
        <f>SUM(CS237:CS244)</f>
        <v>#REF!</v>
      </c>
      <c r="CT245" s="377"/>
      <c r="CU245" s="354"/>
      <c r="CV245" s="352"/>
      <c r="CW245" s="654" t="e">
        <f>SUM(CW237:CW244)</f>
        <v>#REF!</v>
      </c>
      <c r="CX245" s="641"/>
      <c r="CY245" s="641" t="e">
        <f>OR(CY237=1,CY238=1,CY239=1,CY240=1,CY241=1,CY242=1,CY243=1)</f>
        <v>#REF!</v>
      </c>
      <c r="CZ245" s="366" t="e">
        <f>SUM(CZ237:CZ243)</f>
        <v>#REF!</v>
      </c>
      <c r="DA245" s="354"/>
      <c r="DB245" s="373"/>
      <c r="DC245" s="369"/>
      <c r="DD245" s="369"/>
      <c r="DE245" s="369"/>
      <c r="DF245" s="355"/>
      <c r="DG245" s="352"/>
      <c r="DH245" s="355"/>
      <c r="DI245" s="333">
        <v>92</v>
      </c>
      <c r="DJ245" s="333"/>
      <c r="DK245" s="333"/>
      <c r="DL245" s="333"/>
      <c r="DM245" s="642"/>
      <c r="DN245" s="370"/>
      <c r="DO245" s="371"/>
      <c r="DP245" s="371"/>
      <c r="DQ245" s="371"/>
      <c r="DR245" s="371"/>
      <c r="DS245" s="340"/>
      <c r="DT245" s="340"/>
      <c r="DU245" s="340"/>
      <c r="DV245" s="374"/>
      <c r="DW245" s="374"/>
      <c r="DX245" s="374"/>
      <c r="DY245" s="374"/>
      <c r="DZ245" s="374"/>
      <c r="EA245" s="374"/>
      <c r="EB245" s="374"/>
      <c r="EC245" s="374"/>
      <c r="ED245" s="375"/>
      <c r="EE245" s="359"/>
      <c r="EF245" s="359"/>
      <c r="EG245" s="359"/>
      <c r="EH245" s="359"/>
      <c r="EI245" s="359"/>
      <c r="EJ245" s="359"/>
      <c r="EK245" s="359"/>
      <c r="EL245" s="359"/>
      <c r="EM245" s="359"/>
      <c r="EN245" s="359"/>
      <c r="EO245" s="359"/>
      <c r="EP245" s="376"/>
      <c r="EQ245" s="376"/>
      <c r="ER245" s="376"/>
      <c r="ES245" s="376"/>
      <c r="ET245" s="376"/>
      <c r="EU245" s="376"/>
      <c r="EV245" s="376"/>
      <c r="EW245" s="360"/>
      <c r="EX245" s="360"/>
      <c r="EY245" s="360"/>
      <c r="EZ245" s="360"/>
      <c r="FA245" s="360"/>
      <c r="FB245" s="360"/>
      <c r="FC245" s="360"/>
      <c r="FD245" s="360"/>
      <c r="FE245" s="360"/>
      <c r="FF245" s="360"/>
      <c r="FG245" s="360"/>
      <c r="FH245" s="360"/>
      <c r="FI245" s="360"/>
      <c r="FJ245" s="360"/>
      <c r="FK245" s="367"/>
      <c r="FL245" s="367"/>
      <c r="FM245" s="367"/>
      <c r="FN245" s="367"/>
      <c r="FO245" s="367"/>
      <c r="FP245" s="636"/>
      <c r="FQ245" s="636"/>
      <c r="FR245" s="636"/>
      <c r="FS245" s="636"/>
      <c r="FT245" s="636"/>
      <c r="FU245" s="636"/>
      <c r="FV245" s="636"/>
      <c r="FW245" s="636"/>
      <c r="FX245" s="636"/>
      <c r="FY245" s="636"/>
      <c r="FZ245" s="636"/>
      <c r="GA245" s="636"/>
      <c r="GB245" s="636"/>
      <c r="GC245" s="636"/>
      <c r="GD245" s="636"/>
      <c r="GE245" s="636"/>
      <c r="GF245" s="636"/>
      <c r="GG245" s="636"/>
      <c r="GH245" s="636"/>
      <c r="GI245" s="636"/>
      <c r="GJ245" s="636"/>
      <c r="GK245" s="636"/>
      <c r="GL245" s="636"/>
      <c r="GM245" s="636"/>
      <c r="GN245" s="636"/>
      <c r="GO245" s="637"/>
      <c r="GP245" s="637"/>
      <c r="GQ245" s="637"/>
      <c r="GR245" s="637"/>
      <c r="GS245" s="637"/>
      <c r="GT245" s="637"/>
      <c r="GU245" s="637"/>
      <c r="GV245" s="637"/>
      <c r="GW245" s="637"/>
      <c r="GX245" s="637"/>
      <c r="GY245" s="637"/>
      <c r="GZ245" s="637"/>
      <c r="HA245" s="637"/>
    </row>
    <row r="246" spans="1:210" s="42" customFormat="1" ht="18.75" hidden="1" customHeight="1" x14ac:dyDescent="0.3">
      <c r="A246" s="401"/>
      <c r="B246" s="92"/>
      <c r="C246" s="390"/>
      <c r="D246" s="390"/>
      <c r="E246" s="390"/>
      <c r="F246" s="390"/>
      <c r="G246" s="390"/>
      <c r="H246" s="390"/>
      <c r="I246" s="624"/>
      <c r="J246" s="624"/>
      <c r="K246" s="624"/>
      <c r="L246" s="624"/>
      <c r="M246" s="624"/>
      <c r="N246" s="1526"/>
      <c r="O246" s="1527"/>
      <c r="P246" s="1527"/>
      <c r="Q246" s="1527"/>
      <c r="R246" s="1527"/>
      <c r="S246" s="1527"/>
      <c r="T246" s="1527"/>
      <c r="U246" s="1527"/>
      <c r="V246" s="1527"/>
      <c r="W246" s="1527"/>
      <c r="X246" s="1527"/>
      <c r="Y246" s="1527"/>
      <c r="Z246" s="1527"/>
      <c r="AA246" s="1527"/>
      <c r="AB246" s="1527"/>
      <c r="AC246" s="1527"/>
      <c r="AD246" s="1527"/>
      <c r="AE246" s="1527"/>
      <c r="AF246" s="1527"/>
      <c r="AG246" s="1527"/>
      <c r="AH246" s="1527"/>
      <c r="AI246" s="1527"/>
      <c r="AJ246" s="1527"/>
      <c r="AK246" s="1504"/>
      <c r="AL246" s="1504"/>
      <c r="AM246" s="1505"/>
      <c r="AS246" s="655"/>
      <c r="AT246" s="586" t="s">
        <v>351</v>
      </c>
      <c r="AU246" s="624"/>
      <c r="AV246" s="391"/>
      <c r="AW246" s="391"/>
      <c r="AX246" s="391"/>
      <c r="AY246" s="391"/>
      <c r="AZ246" s="391"/>
      <c r="BA246" s="391"/>
      <c r="BB246" s="391"/>
      <c r="BC246" s="591"/>
      <c r="BD246" s="391"/>
      <c r="BE246" s="391"/>
      <c r="BF246" s="391"/>
      <c r="BG246" s="391"/>
      <c r="BH246" s="391"/>
      <c r="BI246" s="391"/>
      <c r="BJ246" s="392"/>
      <c r="BK246" s="392"/>
      <c r="BL246" s="392"/>
      <c r="BM246" s="392"/>
      <c r="BN246" s="392"/>
      <c r="BO246" s="392"/>
      <c r="BP246" s="392"/>
      <c r="BQ246" s="392"/>
      <c r="BR246" s="392"/>
      <c r="BS246" s="392"/>
      <c r="BT246" s="393"/>
      <c r="BU246" s="394"/>
      <c r="BV246" s="395"/>
      <c r="BW246" s="395"/>
      <c r="BX246" s="395"/>
      <c r="BY246" s="395"/>
      <c r="BZ246" s="395"/>
      <c r="CA246" s="392"/>
      <c r="CB246" s="392"/>
      <c r="CC246" s="392"/>
      <c r="CD246" s="392"/>
      <c r="CE246" s="392"/>
      <c r="CF246" s="392"/>
      <c r="CG246" s="392"/>
      <c r="CH246" s="302"/>
      <c r="CI246" s="302"/>
      <c r="CJ246" s="302"/>
      <c r="CK246" s="302"/>
      <c r="CL246" s="302"/>
      <c r="CM246" s="401"/>
      <c r="DI246" s="333">
        <v>93</v>
      </c>
      <c r="DJ246" s="333"/>
      <c r="DK246" s="333"/>
      <c r="DL246" s="333"/>
    </row>
    <row r="247" spans="1:210" s="122" customFormat="1" ht="3.75" hidden="1" customHeight="1" x14ac:dyDescent="0.25">
      <c r="A247" s="656"/>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209"/>
      <c r="AL247" s="209"/>
      <c r="AM247" s="209"/>
      <c r="AN247" s="42"/>
      <c r="AO247" s="42"/>
      <c r="AP247" s="42"/>
      <c r="AQ247" s="42"/>
      <c r="AR247" s="42"/>
      <c r="AS247" s="655"/>
      <c r="AT247" s="655"/>
      <c r="AU247" s="655"/>
      <c r="AV247" s="655"/>
      <c r="AW247" s="42"/>
      <c r="AX247" s="42"/>
      <c r="AY247" s="42"/>
      <c r="AZ247" s="42"/>
      <c r="BA247" s="42"/>
      <c r="BB247" s="42"/>
      <c r="BC247" s="591"/>
      <c r="BD247" s="42"/>
      <c r="BE247" s="1654"/>
      <c r="BF247" s="1654"/>
      <c r="BG247" s="1654"/>
      <c r="BH247" s="1654"/>
      <c r="BI247" s="1654"/>
      <c r="BJ247" s="1654"/>
      <c r="BK247" s="1654"/>
      <c r="BL247" s="1654"/>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104"/>
      <c r="CK247" s="104"/>
      <c r="CL247" s="104"/>
      <c r="CM247" s="263"/>
      <c r="CN247" s="104"/>
      <c r="CO247" s="104"/>
      <c r="CU247" s="105"/>
      <c r="CV247" s="105"/>
      <c r="CW247" s="105"/>
      <c r="CX247" s="105"/>
      <c r="CY247" s="105"/>
      <c r="CZ247" s="106" t="e">
        <f>IF(#REF!=#REF!,1,IF(#REF!=#REF!,1,IF(#REF!=#REF!,1,0)))</f>
        <v>#REF!</v>
      </c>
      <c r="DA247" s="107" t="s">
        <v>23</v>
      </c>
      <c r="DB247" s="107"/>
      <c r="DC247" s="107"/>
      <c r="DD247" s="108"/>
      <c r="DE247" s="108"/>
      <c r="DF247" s="108"/>
      <c r="DG247" s="108"/>
      <c r="DH247" s="108"/>
      <c r="DI247" s="333">
        <v>94</v>
      </c>
      <c r="DJ247" s="333"/>
      <c r="DK247" s="333"/>
      <c r="DL247" s="333"/>
      <c r="DM247" s="109"/>
      <c r="DN247" s="109"/>
      <c r="DO247" s="109"/>
      <c r="DP247" s="109"/>
      <c r="DQ247" s="109"/>
      <c r="DR247" s="109"/>
      <c r="DS247" s="109"/>
      <c r="DT247" s="109"/>
      <c r="DU247" s="109"/>
      <c r="DV247" s="109"/>
      <c r="DW247" s="109"/>
      <c r="DX247" s="109"/>
      <c r="DY247" s="110"/>
      <c r="DZ247" s="110"/>
      <c r="EA247" s="110"/>
      <c r="EB247" s="110"/>
      <c r="EC247" s="110"/>
      <c r="ED247" s="110"/>
      <c r="EE247" s="110"/>
      <c r="EF247" s="110"/>
      <c r="EG247" s="108"/>
      <c r="EH247" s="108"/>
      <c r="EI247" s="108"/>
      <c r="EJ247" s="108"/>
      <c r="EK247" s="108"/>
      <c r="EL247" s="108"/>
      <c r="EM247" s="108"/>
      <c r="EN247" s="108"/>
      <c r="EO247" s="108"/>
      <c r="EP247" s="108"/>
      <c r="EQ247" s="108"/>
      <c r="ER247" s="108"/>
      <c r="ES247" s="110"/>
      <c r="ET247" s="110"/>
      <c r="EU247" s="110"/>
      <c r="EV247" s="110"/>
      <c r="EW247" s="110"/>
      <c r="EX247" s="110"/>
      <c r="EY247" s="110"/>
      <c r="EZ247" s="111"/>
      <c r="FA247" s="111"/>
      <c r="FB247" s="111"/>
      <c r="FC247" s="111"/>
      <c r="FD247" s="111"/>
      <c r="FE247" s="111"/>
      <c r="FF247" s="111"/>
      <c r="FG247" s="111"/>
      <c r="FH247" s="111"/>
      <c r="FI247" s="111"/>
      <c r="FJ247" s="111"/>
      <c r="FK247" s="111"/>
      <c r="FL247" s="111"/>
      <c r="FM247" s="111"/>
      <c r="FN247" s="111"/>
      <c r="FO247" s="111"/>
      <c r="FP247" s="111"/>
      <c r="FQ247" s="111"/>
      <c r="FR247" s="111"/>
    </row>
    <row r="248" spans="1:210" s="122" customFormat="1" ht="3.75" hidden="1" customHeight="1" x14ac:dyDescent="0.25">
      <c r="A248" s="656"/>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655"/>
      <c r="AT248" s="655"/>
      <c r="AU248" s="655"/>
      <c r="AV248" s="655"/>
      <c r="AW248" s="42"/>
      <c r="AX248" s="42"/>
      <c r="AY248" s="42"/>
      <c r="AZ248" s="42"/>
      <c r="BA248" s="42"/>
      <c r="BB248" s="42"/>
      <c r="BC248" s="591"/>
      <c r="BD248" s="42"/>
      <c r="BE248" s="1654"/>
      <c r="BF248" s="1654"/>
      <c r="BG248" s="1654"/>
      <c r="BH248" s="1654"/>
      <c r="BI248" s="1654"/>
      <c r="BJ248" s="1654"/>
      <c r="BK248" s="1654"/>
      <c r="BL248" s="1654"/>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104"/>
      <c r="CK248" s="104"/>
      <c r="CL248" s="104"/>
      <c r="CM248" s="263"/>
      <c r="CN248" s="104"/>
      <c r="CO248" s="104"/>
      <c r="CU248" s="105"/>
      <c r="CV248" s="105"/>
      <c r="CW248" s="105"/>
      <c r="CX248" s="105"/>
      <c r="CY248" s="105"/>
      <c r="CZ248" s="106" t="e">
        <f>IF(#REF!=#REF!,1,IF(#REF!=#REF!,1,IF(#REF!=#REF!,1,0)))</f>
        <v>#REF!</v>
      </c>
      <c r="DA248" s="107" t="s">
        <v>23</v>
      </c>
      <c r="DB248" s="107"/>
      <c r="DC248" s="107"/>
      <c r="DD248" s="108"/>
      <c r="DE248" s="108"/>
      <c r="DF248" s="108"/>
      <c r="DG248" s="108"/>
      <c r="DH248" s="108"/>
      <c r="DI248" s="333">
        <v>95</v>
      </c>
      <c r="DJ248" s="333"/>
      <c r="DK248" s="333"/>
      <c r="DL248" s="333"/>
      <c r="DM248" s="109"/>
      <c r="DN248" s="109"/>
      <c r="DO248" s="109"/>
      <c r="DP248" s="109"/>
      <c r="DQ248" s="109"/>
      <c r="DR248" s="109"/>
      <c r="DS248" s="109"/>
      <c r="DT248" s="109"/>
      <c r="DU248" s="109"/>
      <c r="DV248" s="109"/>
      <c r="DW248" s="109"/>
      <c r="DX248" s="109"/>
      <c r="DY248" s="110"/>
      <c r="DZ248" s="110"/>
      <c r="EA248" s="110"/>
      <c r="EB248" s="110"/>
      <c r="EC248" s="110"/>
      <c r="ED248" s="110"/>
      <c r="EE248" s="110"/>
      <c r="EF248" s="110"/>
      <c r="EG248" s="108"/>
      <c r="EH248" s="108"/>
      <c r="EI248" s="108"/>
      <c r="EJ248" s="108"/>
      <c r="EK248" s="108"/>
      <c r="EL248" s="108"/>
      <c r="EM248" s="108"/>
      <c r="EN248" s="108"/>
      <c r="EO248" s="108"/>
      <c r="EP248" s="108"/>
      <c r="EQ248" s="108"/>
      <c r="ER248" s="108"/>
      <c r="ES248" s="110"/>
      <c r="ET248" s="110"/>
      <c r="EU248" s="110"/>
      <c r="EV248" s="110"/>
      <c r="EW248" s="110"/>
      <c r="EX248" s="110"/>
      <c r="EY248" s="110"/>
      <c r="EZ248" s="111"/>
      <c r="FA248" s="111"/>
      <c r="FB248" s="111"/>
      <c r="FC248" s="111"/>
      <c r="FD248" s="111"/>
      <c r="FE248" s="111"/>
      <c r="FF248" s="111"/>
      <c r="FG248" s="111"/>
      <c r="FH248" s="111"/>
      <c r="FI248" s="111"/>
      <c r="FJ248" s="111"/>
      <c r="FK248" s="111"/>
      <c r="FL248" s="111"/>
      <c r="FM248" s="111"/>
      <c r="FN248" s="111"/>
      <c r="FO248" s="111"/>
      <c r="FP248" s="111"/>
      <c r="FQ248" s="111"/>
      <c r="FR248" s="111"/>
    </row>
    <row r="249" spans="1:210" s="122" customFormat="1" ht="3.75" hidden="1" customHeight="1" thickBot="1" x14ac:dyDescent="0.3">
      <c r="A249" s="656"/>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655"/>
      <c r="AT249" s="655"/>
      <c r="AU249" s="655"/>
      <c r="AV249" s="655"/>
      <c r="AW249" s="42"/>
      <c r="AX249" s="42"/>
      <c r="AY249" s="42"/>
      <c r="AZ249" s="42"/>
      <c r="BA249" s="42"/>
      <c r="BB249" s="42"/>
      <c r="BC249" s="591"/>
      <c r="BD249" s="42"/>
      <c r="BE249" s="1654"/>
      <c r="BF249" s="1654"/>
      <c r="BG249" s="1654"/>
      <c r="BH249" s="1654"/>
      <c r="BI249" s="1654"/>
      <c r="BJ249" s="1654"/>
      <c r="BK249" s="1654"/>
      <c r="BL249" s="1654"/>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104"/>
      <c r="CK249" s="104"/>
      <c r="CL249" s="104"/>
      <c r="CM249" s="263"/>
      <c r="CN249" s="104"/>
      <c r="CO249" s="104"/>
      <c r="CU249" s="105"/>
      <c r="CV249" s="105"/>
      <c r="CW249" s="105"/>
      <c r="CX249" s="105"/>
      <c r="CY249" s="105"/>
      <c r="CZ249" s="106" t="e">
        <f>IF(#REF!=#REF!,1,IF(#REF!=#REF!,1,IF(#REF!=#REF!,1,0)))</f>
        <v>#REF!</v>
      </c>
      <c r="DA249" s="107" t="s">
        <v>23</v>
      </c>
      <c r="DB249" s="107"/>
      <c r="DC249" s="107"/>
      <c r="DD249" s="108"/>
      <c r="DE249" s="108"/>
      <c r="DF249" s="108"/>
      <c r="DG249" s="108"/>
      <c r="DH249" s="108"/>
      <c r="DI249" s="333">
        <v>96</v>
      </c>
      <c r="DJ249" s="333"/>
      <c r="DK249" s="333"/>
      <c r="DL249" s="333"/>
      <c r="DM249" s="109"/>
      <c r="DN249" s="109"/>
      <c r="DO249" s="109"/>
      <c r="DP249" s="109"/>
      <c r="DQ249" s="109"/>
      <c r="DR249" s="109"/>
      <c r="DS249" s="109"/>
      <c r="DT249" s="109"/>
      <c r="DU249" s="109"/>
      <c r="DV249" s="109"/>
      <c r="DW249" s="109"/>
      <c r="DX249" s="109"/>
      <c r="DY249" s="110"/>
      <c r="DZ249" s="110"/>
      <c r="EA249" s="110"/>
      <c r="EB249" s="110"/>
      <c r="EC249" s="110"/>
      <c r="ED249" s="110"/>
      <c r="EE249" s="110"/>
      <c r="EF249" s="110"/>
      <c r="EG249" s="108"/>
      <c r="EH249" s="108"/>
      <c r="EI249" s="108"/>
      <c r="EJ249" s="108"/>
      <c r="EK249" s="108"/>
      <c r="EL249" s="108"/>
      <c r="EM249" s="108"/>
      <c r="EN249" s="108"/>
      <c r="EO249" s="108"/>
      <c r="EP249" s="108"/>
      <c r="EQ249" s="108"/>
      <c r="ER249" s="108"/>
      <c r="ES249" s="110"/>
      <c r="ET249" s="110"/>
      <c r="EU249" s="110"/>
      <c r="EV249" s="110"/>
      <c r="EW249" s="110"/>
      <c r="EX249" s="110"/>
      <c r="EY249" s="110"/>
      <c r="EZ249" s="111"/>
      <c r="FA249" s="111"/>
      <c r="FB249" s="111"/>
      <c r="FC249" s="111"/>
      <c r="FD249" s="111"/>
      <c r="FE249" s="111"/>
      <c r="FF249" s="111"/>
      <c r="FG249" s="111"/>
      <c r="FH249" s="111"/>
      <c r="FI249" s="111"/>
      <c r="FJ249" s="111"/>
      <c r="FK249" s="111"/>
      <c r="FL249" s="111"/>
      <c r="FM249" s="111"/>
      <c r="FN249" s="111"/>
      <c r="FO249" s="111"/>
      <c r="FP249" s="111"/>
      <c r="FQ249" s="111"/>
      <c r="FR249" s="111"/>
    </row>
    <row r="250" spans="1:210" s="122" customFormat="1" ht="18" hidden="1" customHeight="1" thickTop="1" x14ac:dyDescent="0.3">
      <c r="A250" s="656"/>
      <c r="B250" s="657"/>
      <c r="C250" s="1515" t="s">
        <v>90</v>
      </c>
      <c r="D250" s="1516"/>
      <c r="E250" s="1516"/>
      <c r="F250" s="1516"/>
      <c r="G250" s="1516"/>
      <c r="H250" s="1517"/>
      <c r="I250" s="1644" t="s">
        <v>145</v>
      </c>
      <c r="J250" s="1645"/>
      <c r="K250" s="1645"/>
      <c r="L250" s="1645"/>
      <c r="M250" s="1645"/>
      <c r="N250" s="1645"/>
      <c r="O250" s="1645"/>
      <c r="P250" s="1646"/>
      <c r="Q250" s="55"/>
      <c r="R250" s="42"/>
      <c r="S250" s="1496" t="s">
        <v>89</v>
      </c>
      <c r="T250" s="1497"/>
      <c r="U250" s="1497"/>
      <c r="V250" s="1497"/>
      <c r="W250" s="1497"/>
      <c r="X250" s="1497"/>
      <c r="Y250" s="1497"/>
      <c r="Z250" s="1497"/>
      <c r="AA250" s="1497"/>
      <c r="AB250" s="1497"/>
      <c r="AC250" s="1497"/>
      <c r="AD250" s="1497"/>
      <c r="AE250" s="1497"/>
      <c r="AF250" s="1497"/>
      <c r="AG250" s="1497"/>
      <c r="AH250" s="1497"/>
      <c r="AI250" s="1497"/>
      <c r="AJ250" s="1497"/>
      <c r="AK250" s="500"/>
      <c r="AL250" s="958" t="s">
        <v>88</v>
      </c>
      <c r="AM250" s="959"/>
      <c r="AN250" s="959"/>
      <c r="AO250" s="959"/>
      <c r="AP250" s="959"/>
      <c r="AQ250" s="959"/>
      <c r="AR250" s="959"/>
      <c r="AS250" s="959"/>
      <c r="AT250" s="959"/>
      <c r="AU250" s="959"/>
      <c r="AV250" s="959"/>
      <c r="AW250" s="959"/>
      <c r="AX250" s="959"/>
      <c r="AY250" s="959"/>
      <c r="AZ250" s="959"/>
      <c r="BA250" s="959"/>
      <c r="BB250" s="959"/>
      <c r="BC250" s="959"/>
      <c r="BD250" s="960"/>
      <c r="BE250" s="56"/>
      <c r="BF250" s="1847" t="s">
        <v>30</v>
      </c>
      <c r="BG250" s="1848"/>
      <c r="BH250" s="1848"/>
      <c r="BI250" s="1848"/>
      <c r="BJ250" s="1848"/>
      <c r="BK250" s="1848"/>
      <c r="BL250" s="1848"/>
      <c r="BM250" s="1848"/>
      <c r="BN250" s="1848"/>
      <c r="BO250" s="1848"/>
      <c r="BP250" s="1848"/>
      <c r="BQ250" s="1848"/>
      <c r="BR250" s="1848"/>
      <c r="BS250" s="1848"/>
      <c r="BT250" s="1848"/>
      <c r="BU250" s="1848"/>
      <c r="BV250" s="1848"/>
      <c r="BW250" s="1848"/>
      <c r="BX250" s="1848"/>
      <c r="BY250" s="1848"/>
      <c r="BZ250" s="1848"/>
      <c r="CA250" s="1848"/>
      <c r="CB250" s="1848"/>
      <c r="CC250" s="1848"/>
      <c r="CD250" s="1848"/>
      <c r="CE250" s="1848"/>
      <c r="CF250" s="1848"/>
      <c r="CG250" s="1849"/>
      <c r="CH250" s="42"/>
      <c r="CI250" s="42"/>
      <c r="CJ250" s="112"/>
      <c r="CK250" s="113"/>
      <c r="CM250" s="114"/>
      <c r="CN250" s="113"/>
      <c r="CO250" s="113"/>
      <c r="CR250" s="658"/>
      <c r="CS250" s="658"/>
      <c r="CT250" s="658"/>
      <c r="CU250" s="115"/>
      <c r="CV250" s="115"/>
      <c r="CW250" s="115"/>
      <c r="CX250" s="115"/>
      <c r="CY250" s="115"/>
      <c r="CZ250" s="115"/>
      <c r="DA250" s="116"/>
      <c r="DB250" s="116"/>
      <c r="DC250" s="116"/>
      <c r="DD250" s="116"/>
      <c r="DE250" s="116"/>
      <c r="DF250" s="116"/>
      <c r="DG250" s="117"/>
      <c r="DH250" s="117"/>
      <c r="DI250" s="333">
        <v>97</v>
      </c>
      <c r="DJ250" s="333"/>
      <c r="DK250" s="333"/>
      <c r="DL250" s="333"/>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row>
    <row r="251" spans="1:210" s="119" customFormat="1" ht="23.25" hidden="1" customHeight="1" x14ac:dyDescent="0.3">
      <c r="A251" s="118"/>
      <c r="B251" s="657"/>
      <c r="C251" s="1486" t="s">
        <v>31</v>
      </c>
      <c r="D251" s="1487"/>
      <c r="E251" s="1487"/>
      <c r="F251" s="1487"/>
      <c r="G251" s="1487"/>
      <c r="H251" s="1488"/>
      <c r="I251" s="1647"/>
      <c r="J251" s="1648"/>
      <c r="K251" s="1648"/>
      <c r="L251" s="1648"/>
      <c r="M251" s="1648"/>
      <c r="N251" s="1648"/>
      <c r="O251" s="1648"/>
      <c r="P251" s="1649"/>
      <c r="Q251" s="57"/>
      <c r="R251" s="42"/>
      <c r="S251" s="1560" t="s">
        <v>32</v>
      </c>
      <c r="T251" s="1561"/>
      <c r="U251" s="1561"/>
      <c r="V251" s="1561"/>
      <c r="W251" s="1561"/>
      <c r="X251" s="1561"/>
      <c r="Y251" s="1561"/>
      <c r="Z251" s="1561"/>
      <c r="AA251" s="1561"/>
      <c r="AB251" s="1561"/>
      <c r="AC251" s="1561"/>
      <c r="AD251" s="1561"/>
      <c r="AE251" s="1561"/>
      <c r="AF251" s="1561"/>
      <c r="AG251" s="1561"/>
      <c r="AH251" s="1561"/>
      <c r="AI251" s="1561"/>
      <c r="AJ251" s="1562"/>
      <c r="AK251" s="500"/>
      <c r="AL251" s="1840" t="s">
        <v>32</v>
      </c>
      <c r="AM251" s="1841"/>
      <c r="AN251" s="1841"/>
      <c r="AO251" s="1841"/>
      <c r="AP251" s="1841"/>
      <c r="AQ251" s="1841"/>
      <c r="AR251" s="1841"/>
      <c r="AS251" s="1841"/>
      <c r="AT251" s="1841"/>
      <c r="AU251" s="1841"/>
      <c r="AV251" s="1841"/>
      <c r="AW251" s="1841"/>
      <c r="AX251" s="1841"/>
      <c r="AY251" s="1841"/>
      <c r="AZ251" s="1841"/>
      <c r="BA251" s="1841"/>
      <c r="BB251" s="1841"/>
      <c r="BC251" s="1841"/>
      <c r="BD251" s="1842"/>
      <c r="BE251" s="56"/>
      <c r="BF251" s="1843" t="s">
        <v>32</v>
      </c>
      <c r="BG251" s="1698"/>
      <c r="BH251" s="1698"/>
      <c r="BI251" s="1698"/>
      <c r="BJ251" s="1698"/>
      <c r="BK251" s="1698"/>
      <c r="BL251" s="1698"/>
      <c r="BM251" s="1698"/>
      <c r="BN251" s="1698"/>
      <c r="BO251" s="533"/>
      <c r="BP251" s="533"/>
      <c r="BQ251" s="533"/>
      <c r="BR251" s="482"/>
      <c r="BS251" s="533"/>
      <c r="BT251" s="533"/>
      <c r="BU251" s="533"/>
      <c r="BV251" s="533"/>
      <c r="BW251" s="1698" t="s">
        <v>33</v>
      </c>
      <c r="BX251" s="1698"/>
      <c r="BY251" s="1698"/>
      <c r="BZ251" s="1698"/>
      <c r="CA251" s="1698"/>
      <c r="CB251" s="1698"/>
      <c r="CC251" s="1698"/>
      <c r="CD251" s="1698"/>
      <c r="CE251" s="1698"/>
      <c r="CF251" s="1698"/>
      <c r="CG251" s="1699"/>
      <c r="CH251" s="42"/>
      <c r="CI251" s="42"/>
      <c r="CK251" s="120"/>
      <c r="CM251" s="121"/>
      <c r="CN251" s="120"/>
      <c r="CO251" s="120"/>
      <c r="CQ251" s="658"/>
      <c r="CR251" s="658"/>
      <c r="CS251" s="658"/>
      <c r="CT251" s="658"/>
      <c r="CU251" s="115"/>
      <c r="CV251" s="115"/>
      <c r="CW251" s="115"/>
      <c r="CX251" s="115"/>
      <c r="CY251" s="115"/>
      <c r="CZ251" s="115"/>
      <c r="DA251" s="116"/>
      <c r="DB251" s="116"/>
      <c r="DC251" s="116"/>
      <c r="DD251" s="116"/>
      <c r="DE251" s="116"/>
      <c r="DF251" s="116"/>
      <c r="DG251" s="122"/>
      <c r="DH251" s="123"/>
      <c r="DI251" s="333">
        <v>98</v>
      </c>
      <c r="DJ251" s="333"/>
      <c r="DK251" s="333"/>
      <c r="DL251" s="333"/>
      <c r="DM251" s="124"/>
      <c r="DN251" s="124"/>
      <c r="DO251" s="124"/>
      <c r="DP251" s="124"/>
      <c r="DQ251" s="124"/>
      <c r="DR251" s="124"/>
      <c r="DS251" s="124"/>
      <c r="DT251" s="125"/>
      <c r="DU251" s="123"/>
      <c r="DV251" s="123"/>
      <c r="DW251" s="123"/>
      <c r="DX251" s="123"/>
      <c r="DY251" s="123"/>
      <c r="DZ251" s="123"/>
      <c r="EA251" s="123"/>
      <c r="EB251" s="123"/>
      <c r="EC251" s="123"/>
      <c r="ED251" s="123"/>
      <c r="EE251" s="123"/>
      <c r="EF251" s="126"/>
      <c r="EG251" s="123"/>
      <c r="EH251" s="123"/>
      <c r="EI251" s="127"/>
      <c r="EJ251" s="507"/>
      <c r="EK251" s="507"/>
      <c r="EL251" s="507"/>
      <c r="EM251" s="507"/>
      <c r="EN251" s="507"/>
      <c r="EO251" s="507"/>
      <c r="EP251" s="122"/>
    </row>
    <row r="252" spans="1:210" s="507" customFormat="1" ht="14.25" hidden="1" customHeight="1" thickBot="1" x14ac:dyDescent="0.35">
      <c r="A252" s="659"/>
      <c r="B252" s="508"/>
      <c r="C252" s="509"/>
      <c r="D252" s="1489">
        <f>+D124</f>
        <v>0.17</v>
      </c>
      <c r="E252" s="1489"/>
      <c r="F252" s="1489"/>
      <c r="G252" s="1489"/>
      <c r="H252" s="510"/>
      <c r="I252" s="1650"/>
      <c r="J252" s="1651"/>
      <c r="K252" s="1651"/>
      <c r="L252" s="1651"/>
      <c r="M252" s="1651"/>
      <c r="N252" s="1651"/>
      <c r="O252" s="1651"/>
      <c r="P252" s="1652"/>
      <c r="Q252" s="503"/>
      <c r="R252" s="655"/>
      <c r="S252" s="1506" t="s">
        <v>34</v>
      </c>
      <c r="T252" s="1507"/>
      <c r="U252" s="1507"/>
      <c r="V252" s="1507"/>
      <c r="W252" s="1507"/>
      <c r="X252" s="1507"/>
      <c r="Y252" s="1507"/>
      <c r="Z252" s="1507"/>
      <c r="AA252" s="1508"/>
      <c r="AB252" s="1566" t="s">
        <v>35</v>
      </c>
      <c r="AC252" s="1566"/>
      <c r="AD252" s="1566"/>
      <c r="AE252" s="1566"/>
      <c r="AF252" s="1566"/>
      <c r="AG252" s="1566"/>
      <c r="AH252" s="1566"/>
      <c r="AI252" s="1566"/>
      <c r="AJ252" s="1567"/>
      <c r="AK252" s="511"/>
      <c r="AL252" s="955" t="s">
        <v>34</v>
      </c>
      <c r="AM252" s="956"/>
      <c r="AN252" s="956"/>
      <c r="AO252" s="956"/>
      <c r="AP252" s="956"/>
      <c r="AQ252" s="956"/>
      <c r="AR252" s="957"/>
      <c r="AS252" s="1838" t="s">
        <v>35</v>
      </c>
      <c r="AT252" s="1838"/>
      <c r="AU252" s="1838"/>
      <c r="AV252" s="1838"/>
      <c r="AW252" s="1838"/>
      <c r="AX252" s="1838"/>
      <c r="AY252" s="1838"/>
      <c r="AZ252" s="1838"/>
      <c r="BA252" s="1838"/>
      <c r="BB252" s="1838"/>
      <c r="BC252" s="1838"/>
      <c r="BD252" s="1839"/>
      <c r="BE252" s="512"/>
      <c r="BF252" s="1733" t="s">
        <v>34</v>
      </c>
      <c r="BG252" s="1734"/>
      <c r="BH252" s="1734"/>
      <c r="BI252" s="1734"/>
      <c r="BJ252" s="1734"/>
      <c r="BK252" s="1734"/>
      <c r="BL252" s="1735"/>
      <c r="BM252" s="1879" t="s">
        <v>35</v>
      </c>
      <c r="BN252" s="1720"/>
      <c r="BO252" s="1720"/>
      <c r="BP252" s="1720"/>
      <c r="BQ252" s="1720"/>
      <c r="BR252" s="1880"/>
      <c r="BS252" s="1730" t="s">
        <v>34</v>
      </c>
      <c r="BT252" s="1731"/>
      <c r="BU252" s="1731"/>
      <c r="BV252" s="1731"/>
      <c r="BW252" s="1731"/>
      <c r="BX252" s="1731"/>
      <c r="BY252" s="1732"/>
      <c r="BZ252" s="1720" t="s">
        <v>35</v>
      </c>
      <c r="CA252" s="1720"/>
      <c r="CB252" s="1720"/>
      <c r="CC252" s="1720"/>
      <c r="CD252" s="1720"/>
      <c r="CE252" s="1720"/>
      <c r="CF252" s="1720"/>
      <c r="CG252" s="1721"/>
      <c r="CH252" s="655"/>
      <c r="CI252" s="655"/>
      <c r="CJ252" s="504"/>
      <c r="CK252" s="504"/>
      <c r="CM252" s="513"/>
      <c r="CN252" s="514"/>
      <c r="CO252" s="514"/>
      <c r="CQ252" s="39"/>
      <c r="CR252" s="39"/>
      <c r="CS252" s="116"/>
      <c r="CT252" s="116"/>
      <c r="CU252" s="505"/>
      <c r="CV252" s="505"/>
      <c r="CW252" s="505"/>
      <c r="CX252" s="505"/>
      <c r="CY252" s="505"/>
      <c r="CZ252" s="506"/>
      <c r="DH252" s="127"/>
      <c r="DI252" s="515">
        <v>99</v>
      </c>
      <c r="DJ252" s="515"/>
      <c r="DK252" s="515"/>
      <c r="DL252" s="515"/>
      <c r="DM252" s="125"/>
      <c r="DN252" s="125"/>
      <c r="DO252" s="125"/>
      <c r="DP252" s="125"/>
      <c r="DQ252" s="125"/>
      <c r="DR252" s="125"/>
      <c r="DS252" s="125"/>
      <c r="DT252" s="125"/>
      <c r="DU252" s="127"/>
      <c r="DV252" s="127"/>
      <c r="DW252" s="127"/>
      <c r="DX252" s="127"/>
      <c r="DY252" s="127"/>
      <c r="DZ252" s="127"/>
      <c r="EA252" s="127"/>
      <c r="EB252" s="127"/>
      <c r="EC252" s="127"/>
      <c r="ED252" s="127"/>
      <c r="EE252" s="127"/>
      <c r="EF252" s="125"/>
      <c r="EG252" s="127"/>
      <c r="EH252" s="127"/>
      <c r="EI252" s="127"/>
    </row>
    <row r="253" spans="1:210" s="134" customFormat="1" ht="13.5" hidden="1" customHeight="1" thickBot="1" x14ac:dyDescent="0.3">
      <c r="A253" s="155"/>
      <c r="B253" s="143"/>
      <c r="C253" s="1521" t="s">
        <v>36</v>
      </c>
      <c r="D253" s="1522"/>
      <c r="E253" s="1522"/>
      <c r="F253" s="1522"/>
      <c r="G253" s="1522"/>
      <c r="H253" s="1523"/>
      <c r="I253" s="1538" t="s">
        <v>371</v>
      </c>
      <c r="J253" s="1539"/>
      <c r="K253" s="1539"/>
      <c r="L253" s="1539"/>
      <c r="M253" s="1539"/>
      <c r="N253" s="1539"/>
      <c r="O253" s="1539"/>
      <c r="P253" s="1540"/>
      <c r="Q253" s="59"/>
      <c r="R253" s="42"/>
      <c r="S253" s="1535">
        <f>+S125</f>
        <v>0</v>
      </c>
      <c r="T253" s="1536"/>
      <c r="U253" s="1536"/>
      <c r="V253" s="1536"/>
      <c r="W253" s="1536"/>
      <c r="X253" s="1536"/>
      <c r="Y253" s="1536"/>
      <c r="Z253" s="1536"/>
      <c r="AA253" s="1537"/>
      <c r="AB253" s="1547" t="str">
        <f>IF(BM253+AS253&lt;&gt;0,BM253+AS253,"")</f>
        <v/>
      </c>
      <c r="AC253" s="1547"/>
      <c r="AD253" s="1547"/>
      <c r="AE253" s="1547"/>
      <c r="AF253" s="1547"/>
      <c r="AG253" s="1547"/>
      <c r="AH253" s="1547"/>
      <c r="AI253" s="1547"/>
      <c r="AJ253" s="1548"/>
      <c r="AK253" s="501"/>
      <c r="AL253" s="1613" t="e">
        <f>+#REF!</f>
        <v>#REF!</v>
      </c>
      <c r="AM253" s="1614"/>
      <c r="AN253" s="1614"/>
      <c r="AO253" s="1614"/>
      <c r="AP253" s="1614"/>
      <c r="AQ253" s="1614"/>
      <c r="AR253" s="1615"/>
      <c r="AS253" s="1737"/>
      <c r="AT253" s="1737"/>
      <c r="AU253" s="1737"/>
      <c r="AV253" s="1737"/>
      <c r="AW253" s="1737"/>
      <c r="AX253" s="1737"/>
      <c r="AY253" s="1737"/>
      <c r="AZ253" s="1737"/>
      <c r="BA253" s="1737"/>
      <c r="BB253" s="1737"/>
      <c r="BC253" s="1737"/>
      <c r="BD253" s="1738"/>
      <c r="BE253" s="258"/>
      <c r="BF253" s="1722">
        <f>+CP391</f>
        <v>0</v>
      </c>
      <c r="BG253" s="1723"/>
      <c r="BH253" s="1723"/>
      <c r="BI253" s="1723"/>
      <c r="BJ253" s="1723"/>
      <c r="BK253" s="1723"/>
      <c r="BL253" s="1724"/>
      <c r="BM253" s="1602"/>
      <c r="BN253" s="1603"/>
      <c r="BO253" s="1603"/>
      <c r="BP253" s="1603"/>
      <c r="BQ253" s="1603"/>
      <c r="BR253" s="1604"/>
      <c r="BS253" s="1876">
        <f>+AU125</f>
        <v>0</v>
      </c>
      <c r="BT253" s="1877"/>
      <c r="BU253" s="1877"/>
      <c r="BV253" s="1877"/>
      <c r="BW253" s="1877"/>
      <c r="BX253" s="1877"/>
      <c r="BY253" s="1878"/>
      <c r="BZ253" s="1860" t="str">
        <f>IF(BM253*(1+$D$252)&gt;0,BM253*(1+$D$252),"")</f>
        <v/>
      </c>
      <c r="CA253" s="1860"/>
      <c r="CB253" s="1860"/>
      <c r="CC253" s="1860"/>
      <c r="CD253" s="1860"/>
      <c r="CE253" s="1860"/>
      <c r="CF253" s="1860"/>
      <c r="CG253" s="1861"/>
      <c r="CH253" s="42"/>
      <c r="CI253" s="42"/>
      <c r="CJ253" s="128"/>
      <c r="CK253" s="129"/>
      <c r="CM253" s="130"/>
      <c r="CN253" s="131"/>
      <c r="CO253" s="131"/>
      <c r="CQ253" s="131"/>
      <c r="CS253" s="133"/>
      <c r="CT253" s="140">
        <f>BF253*(1+$D$252)</f>
        <v>0</v>
      </c>
      <c r="CU253" s="132"/>
      <c r="CV253" s="132"/>
      <c r="CW253" s="132"/>
      <c r="CX253" s="132"/>
      <c r="CY253" s="132"/>
      <c r="CZ253" s="141"/>
      <c r="DA253" s="133"/>
      <c r="DB253" s="133"/>
      <c r="DC253" s="133"/>
      <c r="DD253" s="133"/>
      <c r="DE253" s="133"/>
      <c r="DF253" s="133"/>
      <c r="DH253" s="135"/>
      <c r="DI253" s="373" t="e">
        <f>#REF!=IF(DI241=DI244,1,IF(DI241=DI245,1,IF(DI241=DI246,1,IF(DI241=DI247,1,IF(DI241=DI248,1,IF(DI241=DI249,1,0))))))</f>
        <v>#REF!</v>
      </c>
      <c r="DJ253" s="369" t="s">
        <v>325</v>
      </c>
      <c r="DK253" s="369"/>
      <c r="DL253" s="369"/>
      <c r="DM253" s="136"/>
      <c r="DN253" s="136"/>
      <c r="DO253" s="136"/>
      <c r="DP253" s="136"/>
      <c r="DQ253" s="136"/>
      <c r="DR253" s="136"/>
      <c r="DS253" s="136"/>
      <c r="DT253" s="137"/>
      <c r="DU253" s="135"/>
      <c r="DV253" s="135"/>
      <c r="DW253" s="135"/>
      <c r="DX253" s="135"/>
      <c r="DY253" s="135"/>
      <c r="DZ253" s="135"/>
      <c r="EA253" s="135"/>
      <c r="EB253" s="135"/>
      <c r="EC253" s="135"/>
      <c r="ED253" s="135"/>
      <c r="EE253" s="135"/>
      <c r="EF253" s="138"/>
      <c r="EG253" s="135"/>
      <c r="EH253" s="135"/>
      <c r="EI253" s="139"/>
      <c r="EJ253" s="133"/>
      <c r="EK253" s="133"/>
      <c r="EL253" s="133"/>
      <c r="EM253" s="133"/>
      <c r="EN253" s="133"/>
      <c r="EO253" s="133"/>
    </row>
    <row r="254" spans="1:210" s="134" customFormat="1" ht="13.5" hidden="1" customHeight="1" x14ac:dyDescent="0.2">
      <c r="A254" s="155"/>
      <c r="B254" s="143"/>
      <c r="C254" s="454"/>
      <c r="D254" s="455"/>
      <c r="E254" s="455"/>
      <c r="F254" s="455"/>
      <c r="G254" s="455"/>
      <c r="H254" s="456"/>
      <c r="I254" s="1533" t="s">
        <v>332</v>
      </c>
      <c r="J254" s="1533"/>
      <c r="K254" s="1533"/>
      <c r="L254" s="1533"/>
      <c r="M254" s="1533"/>
      <c r="N254" s="1533"/>
      <c r="O254" s="1533"/>
      <c r="P254" s="1534"/>
      <c r="Q254" s="60"/>
      <c r="R254" s="42"/>
      <c r="S254" s="1553">
        <f>+S126</f>
        <v>0</v>
      </c>
      <c r="T254" s="1554"/>
      <c r="U254" s="1554"/>
      <c r="V254" s="1554"/>
      <c r="W254" s="1554"/>
      <c r="X254" s="1554"/>
      <c r="Y254" s="1554"/>
      <c r="Z254" s="1554"/>
      <c r="AA254" s="1555"/>
      <c r="AB254" s="1549" t="str">
        <f>IF(BM254+AS254&lt;&gt;0,BM254+AS254,"")</f>
        <v/>
      </c>
      <c r="AC254" s="1549"/>
      <c r="AD254" s="1549"/>
      <c r="AE254" s="1549"/>
      <c r="AF254" s="1549"/>
      <c r="AG254" s="1549"/>
      <c r="AH254" s="1549"/>
      <c r="AI254" s="1549"/>
      <c r="AJ254" s="1550"/>
      <c r="AK254" s="501"/>
      <c r="AL254" s="1616" t="e">
        <f>+IF(#REF!=0,"",#REF!)</f>
        <v>#REF!</v>
      </c>
      <c r="AM254" s="1617"/>
      <c r="AN254" s="1617"/>
      <c r="AO254" s="1617"/>
      <c r="AP254" s="1617"/>
      <c r="AQ254" s="1617"/>
      <c r="AR254" s="1618"/>
      <c r="AS254" s="1608"/>
      <c r="AT254" s="1608"/>
      <c r="AU254" s="1608"/>
      <c r="AV254" s="1608"/>
      <c r="AW254" s="1608"/>
      <c r="AX254" s="1608"/>
      <c r="AY254" s="1608"/>
      <c r="AZ254" s="1608"/>
      <c r="BA254" s="1608"/>
      <c r="BB254" s="1608"/>
      <c r="BC254" s="1608"/>
      <c r="BD254" s="1609"/>
      <c r="BE254" s="258"/>
      <c r="BF254" s="1577" t="str">
        <f>+IF(AH126=0,"",AH126)</f>
        <v/>
      </c>
      <c r="BG254" s="1578"/>
      <c r="BH254" s="1578"/>
      <c r="BI254" s="1578"/>
      <c r="BJ254" s="1578"/>
      <c r="BK254" s="1578"/>
      <c r="BL254" s="1579"/>
      <c r="BM254" s="1585"/>
      <c r="BN254" s="1586"/>
      <c r="BO254" s="1586"/>
      <c r="BP254" s="1586"/>
      <c r="BQ254" s="1586"/>
      <c r="BR254" s="1587"/>
      <c r="BS254" s="1727">
        <f>+AU126</f>
        <v>0</v>
      </c>
      <c r="BT254" s="1728"/>
      <c r="BU254" s="1728"/>
      <c r="BV254" s="1728"/>
      <c r="BW254" s="1728"/>
      <c r="BX254" s="1728"/>
      <c r="BY254" s="1729"/>
      <c r="BZ254" s="1725" t="str">
        <f>IF(BM254*(1+$D$252)&gt;0,BM254*(1+$D$252),"")</f>
        <v/>
      </c>
      <c r="CA254" s="1725"/>
      <c r="CB254" s="1725"/>
      <c r="CC254" s="1725"/>
      <c r="CD254" s="1725"/>
      <c r="CE254" s="1725"/>
      <c r="CF254" s="1725"/>
      <c r="CG254" s="1726"/>
      <c r="CH254" s="42"/>
      <c r="CI254" s="42"/>
      <c r="CJ254" s="128"/>
      <c r="CK254" s="129"/>
      <c r="CM254" s="130"/>
      <c r="CN254" s="131"/>
      <c r="CO254" s="131"/>
      <c r="CU254" s="132"/>
      <c r="CV254" s="132"/>
      <c r="CW254" s="132"/>
      <c r="CX254" s="132"/>
      <c r="CY254" s="132"/>
      <c r="CZ254" s="141"/>
      <c r="DA254" s="133"/>
      <c r="DB254" s="133"/>
      <c r="DC254" s="133"/>
      <c r="DD254" s="133"/>
      <c r="DE254" s="133"/>
      <c r="DF254" s="133"/>
      <c r="DH254" s="135"/>
      <c r="DI254" s="135"/>
      <c r="DJ254" s="136"/>
      <c r="DK254" s="136"/>
      <c r="DL254" s="136"/>
      <c r="DM254" s="136"/>
      <c r="DN254" s="136"/>
      <c r="DO254" s="136"/>
      <c r="DP254" s="136"/>
      <c r="DQ254" s="136"/>
      <c r="DR254" s="136"/>
      <c r="DS254" s="136"/>
      <c r="DT254" s="137"/>
      <c r="DU254" s="135"/>
      <c r="DV254" s="135"/>
      <c r="DW254" s="135"/>
      <c r="DX254" s="135"/>
      <c r="DY254" s="135"/>
      <c r="DZ254" s="135"/>
      <c r="EA254" s="135"/>
      <c r="EB254" s="135"/>
      <c r="EC254" s="135"/>
      <c r="ED254" s="135"/>
      <c r="EE254" s="135"/>
      <c r="EF254" s="138"/>
      <c r="EG254" s="135"/>
      <c r="EH254" s="135"/>
      <c r="EI254" s="139"/>
      <c r="EJ254" s="133"/>
      <c r="EK254" s="133"/>
      <c r="EL254" s="133"/>
      <c r="EM254" s="133"/>
      <c r="EN254" s="133"/>
      <c r="EO254" s="133"/>
    </row>
    <row r="255" spans="1:210" s="134" customFormat="1" ht="13.5" hidden="1" customHeight="1" thickBot="1" x14ac:dyDescent="0.35">
      <c r="A255" s="155"/>
      <c r="B255" s="143"/>
      <c r="C255" s="1493" t="s">
        <v>37</v>
      </c>
      <c r="D255" s="1494"/>
      <c r="E255" s="1494"/>
      <c r="F255" s="1494"/>
      <c r="G255" s="1494"/>
      <c r="H255" s="1495"/>
      <c r="I255" s="1541" t="s">
        <v>333</v>
      </c>
      <c r="J255" s="1542"/>
      <c r="K255" s="1542"/>
      <c r="L255" s="1542"/>
      <c r="M255" s="1542"/>
      <c r="N255" s="1542"/>
      <c r="O255" s="1542"/>
      <c r="P255" s="1543"/>
      <c r="Q255" s="60"/>
      <c r="R255" s="42"/>
      <c r="S255" s="1563">
        <f>+S127</f>
        <v>0</v>
      </c>
      <c r="T255" s="1564"/>
      <c r="U255" s="1564"/>
      <c r="V255" s="1564"/>
      <c r="W255" s="1564"/>
      <c r="X255" s="1564"/>
      <c r="Y255" s="1564"/>
      <c r="Z255" s="1564"/>
      <c r="AA255" s="1565"/>
      <c r="AB255" s="1558" t="str">
        <f>IF(BM255+AS255&lt;&gt;0,BM255+AS255,"")</f>
        <v/>
      </c>
      <c r="AC255" s="1558"/>
      <c r="AD255" s="1558"/>
      <c r="AE255" s="1558"/>
      <c r="AF255" s="1558"/>
      <c r="AG255" s="1558"/>
      <c r="AH255" s="1558"/>
      <c r="AI255" s="1558"/>
      <c r="AJ255" s="1559"/>
      <c r="AK255" s="501"/>
      <c r="AL255" s="1717" t="e">
        <f>+IF(#REF!=0,"",#REF!)</f>
        <v>#REF!</v>
      </c>
      <c r="AM255" s="1718"/>
      <c r="AN255" s="1718"/>
      <c r="AO255" s="1718"/>
      <c r="AP255" s="1718"/>
      <c r="AQ255" s="1718"/>
      <c r="AR255" s="1719"/>
      <c r="AS255" s="1715"/>
      <c r="AT255" s="1715"/>
      <c r="AU255" s="1715"/>
      <c r="AV255" s="1715"/>
      <c r="AW255" s="1715"/>
      <c r="AX255" s="1715"/>
      <c r="AY255" s="1715"/>
      <c r="AZ255" s="1715"/>
      <c r="BA255" s="1715"/>
      <c r="BB255" s="1715"/>
      <c r="BC255" s="1715"/>
      <c r="BD255" s="1716"/>
      <c r="BE255" s="259"/>
      <c r="BF255" s="1593">
        <f>+AH127</f>
        <v>0</v>
      </c>
      <c r="BG255" s="1594"/>
      <c r="BH255" s="1594"/>
      <c r="BI255" s="1594"/>
      <c r="BJ255" s="1594"/>
      <c r="BK255" s="1594"/>
      <c r="BL255" s="1595"/>
      <c r="BM255" s="1599"/>
      <c r="BN255" s="1600"/>
      <c r="BO255" s="1600"/>
      <c r="BP255" s="1600"/>
      <c r="BQ255" s="1600"/>
      <c r="BR255" s="1601"/>
      <c r="BS255" s="1858">
        <f>+AU127</f>
        <v>0</v>
      </c>
      <c r="BT255" s="1600"/>
      <c r="BU255" s="1600"/>
      <c r="BV255" s="1600"/>
      <c r="BW255" s="1600"/>
      <c r="BX255" s="1600"/>
      <c r="BY255" s="1859"/>
      <c r="BZ255" s="1868" t="str">
        <f>IF(BM255*(1+$D$252)&gt;0,BM255*(1+$D$252),"")</f>
        <v/>
      </c>
      <c r="CA255" s="1869"/>
      <c r="CB255" s="1869"/>
      <c r="CC255" s="1869"/>
      <c r="CD255" s="1869"/>
      <c r="CE255" s="1869"/>
      <c r="CF255" s="1869"/>
      <c r="CG255" s="1870"/>
      <c r="CH255" s="209"/>
      <c r="CI255" s="42"/>
      <c r="CJ255" s="128"/>
      <c r="CK255" s="129"/>
      <c r="CM255" s="130"/>
      <c r="CN255" s="142"/>
      <c r="CO255" s="131"/>
      <c r="CU255" s="132"/>
      <c r="CV255" s="132"/>
      <c r="CW255" s="132"/>
      <c r="CX255" s="132"/>
      <c r="CY255" s="132"/>
      <c r="CZ255" s="132"/>
      <c r="DA255" s="133"/>
      <c r="DB255" s="133"/>
      <c r="DC255" s="133"/>
      <c r="DD255" s="133"/>
      <c r="DE255" s="133"/>
      <c r="DF255" s="133"/>
      <c r="DH255" s="135"/>
      <c r="DI255" s="135"/>
      <c r="DJ255" s="136"/>
      <c r="DK255" s="136"/>
      <c r="DL255" s="136"/>
      <c r="DM255" s="136"/>
      <c r="DN255" s="136"/>
      <c r="DO255" s="136"/>
      <c r="DP255" s="136"/>
      <c r="DQ255" s="136"/>
      <c r="DR255" s="136"/>
      <c r="DS255" s="136"/>
      <c r="DT255" s="137"/>
      <c r="DU255" s="135"/>
      <c r="DV255" s="135"/>
      <c r="DW255" s="135"/>
      <c r="DX255" s="135"/>
      <c r="DY255" s="135"/>
      <c r="DZ255" s="135"/>
      <c r="EA255" s="135"/>
      <c r="EB255" s="135"/>
      <c r="EC255" s="135"/>
      <c r="ED255" s="135"/>
      <c r="EE255" s="135"/>
      <c r="EF255" s="138"/>
      <c r="EG255" s="135"/>
      <c r="EH255" s="135"/>
      <c r="EI255" s="139"/>
      <c r="EJ255" s="133"/>
      <c r="EK255" s="133"/>
      <c r="EL255" s="133"/>
      <c r="EM255" s="133"/>
      <c r="EN255" s="133"/>
      <c r="EO255" s="133"/>
    </row>
    <row r="256" spans="1:210" s="134" customFormat="1" ht="17.25" hidden="1" customHeight="1" thickTop="1" thickBot="1" x14ac:dyDescent="0.35">
      <c r="A256" s="155"/>
      <c r="B256" s="143"/>
      <c r="C256" s="1272" t="s">
        <v>38</v>
      </c>
      <c r="D256" s="1273"/>
      <c r="E256" s="1273"/>
      <c r="F256" s="1273"/>
      <c r="G256" s="1273"/>
      <c r="H256" s="1274"/>
      <c r="I256" s="1619" t="s">
        <v>211</v>
      </c>
      <c r="J256" s="1620"/>
      <c r="K256" s="1620"/>
      <c r="L256" s="1620"/>
      <c r="M256" s="1620"/>
      <c r="N256" s="1620"/>
      <c r="O256" s="1620"/>
      <c r="P256" s="1621"/>
      <c r="Q256" s="61"/>
      <c r="R256" s="42"/>
      <c r="S256" s="1544" t="e">
        <f>+#REF!</f>
        <v>#REF!</v>
      </c>
      <c r="T256" s="1545"/>
      <c r="U256" s="1545"/>
      <c r="V256" s="1545"/>
      <c r="W256" s="1545"/>
      <c r="X256" s="1545"/>
      <c r="Y256" s="1545"/>
      <c r="Z256" s="1545"/>
      <c r="AA256" s="1546"/>
      <c r="AB256" s="1531"/>
      <c r="AC256" s="1531"/>
      <c r="AD256" s="1531"/>
      <c r="AE256" s="1531"/>
      <c r="AF256" s="1531"/>
      <c r="AG256" s="1531"/>
      <c r="AH256" s="1531"/>
      <c r="AI256" s="1531"/>
      <c r="AJ256" s="1532"/>
      <c r="AK256" s="502"/>
      <c r="AL256" s="1605" t="e">
        <f>+#REF!</f>
        <v>#REF!</v>
      </c>
      <c r="AM256" s="1606"/>
      <c r="AN256" s="1606"/>
      <c r="AO256" s="1606"/>
      <c r="AP256" s="1606"/>
      <c r="AQ256" s="1606"/>
      <c r="AR256" s="1607"/>
      <c r="AS256" s="1580"/>
      <c r="AT256" s="1580"/>
      <c r="AU256" s="1580"/>
      <c r="AV256" s="1580"/>
      <c r="AW256" s="1580"/>
      <c r="AX256" s="1580"/>
      <c r="AY256" s="1580"/>
      <c r="AZ256" s="1580"/>
      <c r="BA256" s="1580"/>
      <c r="BB256" s="1580"/>
      <c r="BC256" s="1580"/>
      <c r="BD256" s="1581"/>
      <c r="BE256" s="259"/>
      <c r="BF256" s="1610" t="e">
        <f>+ספושניק</f>
        <v>#REF!</v>
      </c>
      <c r="BG256" s="1611"/>
      <c r="BH256" s="1611"/>
      <c r="BI256" s="1611"/>
      <c r="BJ256" s="1611"/>
      <c r="BK256" s="1611"/>
      <c r="BL256" s="1612"/>
      <c r="BM256" s="1582"/>
      <c r="BN256" s="1583"/>
      <c r="BO256" s="1583"/>
      <c r="BP256" s="1583"/>
      <c r="BQ256" s="1583"/>
      <c r="BR256" s="1584"/>
      <c r="BS256" s="1388" t="e">
        <f>+#REF!</f>
        <v>#REF!</v>
      </c>
      <c r="BT256" s="1389"/>
      <c r="BU256" s="1389"/>
      <c r="BV256" s="1389"/>
      <c r="BW256" s="1389"/>
      <c r="BX256" s="1389"/>
      <c r="BY256" s="1390"/>
      <c r="BZ256" s="1583" t="str">
        <f>IF(BM256="","",IF(BM256*(1+$D$252)&gt;0,BM256*(1+$D$252),""))</f>
        <v/>
      </c>
      <c r="CA256" s="1583"/>
      <c r="CB256" s="1583"/>
      <c r="CC256" s="1583"/>
      <c r="CD256" s="1583"/>
      <c r="CE256" s="1583"/>
      <c r="CF256" s="1583"/>
      <c r="CG256" s="1853"/>
      <c r="CH256" s="42"/>
      <c r="CI256" s="42"/>
      <c r="CJ256" s="128"/>
      <c r="CK256" s="129"/>
      <c r="CM256" s="130"/>
      <c r="CN256" s="142"/>
      <c r="CO256" s="131"/>
      <c r="CS256" s="660" t="e">
        <f>SUM(BF253:BL257)</f>
        <v>#REF!</v>
      </c>
      <c r="CT256" s="144"/>
      <c r="CU256" s="144"/>
      <c r="CV256" s="145"/>
      <c r="CW256" s="146"/>
      <c r="CX256" s="146"/>
      <c r="CY256" s="146"/>
      <c r="CZ256" s="146"/>
      <c r="DA256" s="129"/>
      <c r="DB256" s="129"/>
      <c r="DC256" s="129"/>
      <c r="DD256" s="128"/>
      <c r="DE256" s="128"/>
      <c r="DF256" s="128"/>
      <c r="DG256" s="128"/>
      <c r="DH256" s="128"/>
      <c r="DI256" s="128"/>
      <c r="DJ256" s="129"/>
      <c r="DK256" s="129"/>
      <c r="DL256" s="129"/>
      <c r="DM256" s="129"/>
      <c r="DN256" s="129"/>
      <c r="DO256" s="129"/>
      <c r="DP256" s="129"/>
      <c r="DQ256" s="128"/>
      <c r="DR256" s="128"/>
      <c r="DS256" s="128"/>
      <c r="DT256" s="128"/>
      <c r="DU256" s="128"/>
      <c r="DV256" s="128"/>
      <c r="DW256" s="128"/>
      <c r="DX256" s="129"/>
      <c r="DY256" s="129"/>
      <c r="DZ256" s="129"/>
      <c r="EA256" s="129"/>
      <c r="EB256" s="129"/>
      <c r="EC256" s="129"/>
      <c r="ED256" s="129"/>
    </row>
    <row r="257" spans="1:145" s="134" customFormat="1" ht="15" hidden="1" customHeight="1" thickTop="1" thickBot="1" x14ac:dyDescent="0.35">
      <c r="A257" s="155"/>
      <c r="B257" s="143"/>
      <c r="C257" s="1272"/>
      <c r="D257" s="1273"/>
      <c r="E257" s="1273"/>
      <c r="F257" s="1273"/>
      <c r="G257" s="1273"/>
      <c r="H257" s="1274"/>
      <c r="I257" s="1518" t="s">
        <v>372</v>
      </c>
      <c r="J257" s="1519"/>
      <c r="K257" s="1519"/>
      <c r="L257" s="1519"/>
      <c r="M257" s="1519"/>
      <c r="N257" s="1519"/>
      <c r="O257" s="1519"/>
      <c r="P257" s="1520"/>
      <c r="Q257" s="60"/>
      <c r="R257" s="42"/>
      <c r="S257" s="1528">
        <f>+S128</f>
        <v>0</v>
      </c>
      <c r="T257" s="1529"/>
      <c r="U257" s="1529"/>
      <c r="V257" s="1529"/>
      <c r="W257" s="1529"/>
      <c r="X257" s="1529"/>
      <c r="Y257" s="1529"/>
      <c r="Z257" s="1529"/>
      <c r="AA257" s="1530"/>
      <c r="AB257" s="1551" t="str">
        <f>IF(BM257+AS257&lt;&gt;0,BM257+AS257,"")</f>
        <v/>
      </c>
      <c r="AC257" s="1551"/>
      <c r="AD257" s="1551"/>
      <c r="AE257" s="1551"/>
      <c r="AF257" s="1551"/>
      <c r="AG257" s="1551"/>
      <c r="AH257" s="1551"/>
      <c r="AI257" s="1551"/>
      <c r="AJ257" s="1552"/>
      <c r="AK257" s="501"/>
      <c r="AL257" s="1596" t="e">
        <f>IF(#REF!=0,"",#REF!)</f>
        <v>#REF!</v>
      </c>
      <c r="AM257" s="1597"/>
      <c r="AN257" s="1597"/>
      <c r="AO257" s="1597"/>
      <c r="AP257" s="1597"/>
      <c r="AQ257" s="1597"/>
      <c r="AR257" s="1598"/>
      <c r="AS257" s="1569"/>
      <c r="AT257" s="1569"/>
      <c r="AU257" s="1569"/>
      <c r="AV257" s="1569"/>
      <c r="AW257" s="1569"/>
      <c r="AX257" s="1569"/>
      <c r="AY257" s="1569"/>
      <c r="AZ257" s="1569"/>
      <c r="BA257" s="1569"/>
      <c r="BB257" s="1569"/>
      <c r="BC257" s="1569"/>
      <c r="BD257" s="1570"/>
      <c r="BE257" s="258"/>
      <c r="BF257" s="1571">
        <f>CA221</f>
        <v>0</v>
      </c>
      <c r="BG257" s="1572"/>
      <c r="BH257" s="1572"/>
      <c r="BI257" s="1572"/>
      <c r="BJ257" s="1572"/>
      <c r="BK257" s="1572"/>
      <c r="BL257" s="1573"/>
      <c r="BM257" s="1574"/>
      <c r="BN257" s="1575"/>
      <c r="BO257" s="1575"/>
      <c r="BP257" s="1575"/>
      <c r="BQ257" s="1575"/>
      <c r="BR257" s="1576"/>
      <c r="BS257" s="1590" t="str">
        <f>+AU128</f>
        <v/>
      </c>
      <c r="BT257" s="1591"/>
      <c r="BU257" s="1591"/>
      <c r="BV257" s="1591"/>
      <c r="BW257" s="1591"/>
      <c r="BX257" s="1591"/>
      <c r="BY257" s="1592"/>
      <c r="BZ257" s="1588" t="str">
        <f>IF(BM257*(1+$D$252)&gt;0,BM257*(1+$D$252),"")</f>
        <v/>
      </c>
      <c r="CA257" s="1588"/>
      <c r="CB257" s="1588"/>
      <c r="CC257" s="1588"/>
      <c r="CD257" s="1588"/>
      <c r="CE257" s="1588"/>
      <c r="CF257" s="1588"/>
      <c r="CG257" s="1589"/>
      <c r="CH257" s="209"/>
      <c r="CI257" s="42"/>
      <c r="CJ257" s="128"/>
      <c r="CK257" s="129"/>
      <c r="CM257" s="130"/>
      <c r="CN257" s="142"/>
      <c r="CO257" s="661" t="e">
        <f>SUM(BF253:BF257)</f>
        <v>#REF!</v>
      </c>
      <c r="CQ257" s="662"/>
      <c r="CR257" s="662"/>
      <c r="CS257" s="662"/>
      <c r="CT257" s="662"/>
      <c r="CU257" s="663"/>
      <c r="CV257" s="132"/>
      <c r="CW257" s="132"/>
      <c r="CX257" s="132"/>
      <c r="CY257" s="132"/>
      <c r="CZ257" s="132"/>
      <c r="DA257" s="133"/>
      <c r="DB257" s="133"/>
      <c r="DC257" s="133"/>
      <c r="DD257" s="133"/>
      <c r="DE257" s="133"/>
      <c r="DF257" s="133"/>
      <c r="DG257" s="147"/>
      <c r="DH257" s="147"/>
      <c r="DI257" s="147"/>
      <c r="DJ257" s="147"/>
      <c r="DK257" s="147"/>
      <c r="DL257" s="147"/>
      <c r="DM257" s="147"/>
      <c r="DN257" s="147"/>
      <c r="DO257" s="147"/>
      <c r="DP257" s="147"/>
      <c r="DQ257" s="147"/>
      <c r="DR257" s="147"/>
      <c r="DS257" s="147"/>
      <c r="DT257" s="147"/>
      <c r="DU257" s="147"/>
      <c r="DV257" s="147"/>
      <c r="DW257" s="147"/>
      <c r="DX257" s="148"/>
      <c r="DY257" s="148"/>
      <c r="DZ257" s="148"/>
      <c r="EA257" s="148"/>
      <c r="EB257" s="148"/>
      <c r="EC257" s="148"/>
      <c r="ED257" s="148"/>
      <c r="EE257" s="148"/>
      <c r="EF257" s="148"/>
      <c r="EG257" s="148"/>
      <c r="EH257" s="148"/>
      <c r="EI257" s="148"/>
      <c r="EJ257" s="664"/>
      <c r="EK257" s="664"/>
      <c r="EL257" s="664"/>
      <c r="EM257" s="664"/>
      <c r="EN257" s="664"/>
      <c r="EO257" s="664"/>
    </row>
    <row r="258" spans="1:145" s="134" customFormat="1" ht="27.75" hidden="1" customHeight="1" x14ac:dyDescent="0.2">
      <c r="A258" s="155"/>
      <c r="C258" s="149"/>
      <c r="D258" s="149"/>
      <c r="E258" s="149"/>
      <c r="F258" s="149"/>
      <c r="G258" s="149"/>
      <c r="H258" s="149"/>
      <c r="I258" s="149"/>
      <c r="J258" s="149"/>
      <c r="K258" s="149"/>
      <c r="L258" s="149"/>
      <c r="M258" s="149"/>
      <c r="N258" s="149"/>
      <c r="O258" s="149"/>
      <c r="P258" s="149"/>
      <c r="Q258" s="150"/>
      <c r="R258" s="42"/>
      <c r="S258" s="151"/>
      <c r="T258" s="151"/>
      <c r="U258" s="151"/>
      <c r="V258" s="151"/>
      <c r="W258" s="151"/>
      <c r="X258" s="151"/>
      <c r="Y258" s="151"/>
      <c r="Z258" s="151"/>
      <c r="AA258" s="283"/>
      <c r="AB258" s="283"/>
      <c r="AC258" s="283"/>
      <c r="AD258" s="283"/>
      <c r="AE258" s="283"/>
      <c r="AF258" s="283"/>
      <c r="AG258" s="283"/>
      <c r="AH258" s="283"/>
      <c r="AI258" s="283"/>
      <c r="AJ258" s="283"/>
      <c r="AK258" s="151"/>
      <c r="AL258" s="154"/>
      <c r="AM258" s="154"/>
      <c r="AN258" s="154"/>
      <c r="AO258" s="154"/>
      <c r="AP258" s="154"/>
      <c r="AQ258" s="154"/>
      <c r="AR258" s="154"/>
      <c r="AS258" s="152"/>
      <c r="AT258" s="152"/>
      <c r="AU258" s="152"/>
      <c r="AV258" s="152"/>
      <c r="AW258" s="152"/>
      <c r="AX258" s="152"/>
      <c r="AY258" s="152"/>
      <c r="AZ258" s="152"/>
      <c r="BA258" s="152"/>
      <c r="BB258" s="152"/>
      <c r="BC258" s="591"/>
      <c r="BD258" s="152"/>
      <c r="BE258" s="153"/>
      <c r="BF258" s="281"/>
      <c r="BG258" s="281"/>
      <c r="BH258" s="281"/>
      <c r="BI258" s="281"/>
      <c r="BJ258" s="281"/>
      <c r="BK258" s="281"/>
      <c r="BL258" s="281"/>
      <c r="BM258" s="281"/>
      <c r="BN258" s="281"/>
      <c r="BO258" s="281"/>
      <c r="BP258" s="281"/>
      <c r="BQ258" s="281"/>
      <c r="BR258" s="281"/>
      <c r="BS258" s="282"/>
      <c r="BT258" s="282"/>
      <c r="BU258" s="282"/>
      <c r="BV258" s="282"/>
      <c r="BW258" s="282"/>
      <c r="BX258" s="282"/>
      <c r="BY258" s="282"/>
      <c r="BZ258" s="282"/>
      <c r="CA258" s="282"/>
      <c r="CB258" s="282"/>
      <c r="CC258" s="282"/>
      <c r="CD258" s="282"/>
      <c r="CE258" s="282"/>
      <c r="CF258" s="282"/>
      <c r="CG258" s="282"/>
      <c r="CH258" s="42"/>
      <c r="CI258" s="42"/>
      <c r="CJ258" s="128"/>
      <c r="CK258" s="129"/>
      <c r="CM258" s="130"/>
      <c r="CN258" s="142"/>
      <c r="CO258" s="131"/>
      <c r="CP258" s="131"/>
      <c r="CQ258" s="131"/>
      <c r="CR258" s="131"/>
      <c r="CS258" s="131"/>
      <c r="CT258" s="131"/>
      <c r="CU258" s="129"/>
      <c r="CV258" s="129"/>
      <c r="CW258" s="129"/>
      <c r="CX258" s="129"/>
      <c r="CY258" s="129"/>
      <c r="CZ258" s="129"/>
      <c r="DA258" s="129"/>
      <c r="DB258" s="129"/>
      <c r="DC258" s="129"/>
      <c r="DD258" s="128"/>
      <c r="DE258" s="128"/>
      <c r="DF258" s="128"/>
      <c r="DG258" s="128"/>
      <c r="DH258" s="128"/>
      <c r="DI258" s="128"/>
      <c r="DJ258" s="129"/>
      <c r="DK258" s="129"/>
      <c r="DL258" s="129"/>
      <c r="DM258" s="129"/>
      <c r="DN258" s="129"/>
      <c r="DO258" s="129"/>
      <c r="DP258" s="129"/>
      <c r="DQ258" s="128"/>
      <c r="DR258" s="128"/>
      <c r="DS258" s="128"/>
      <c r="DT258" s="128"/>
      <c r="DU258" s="128"/>
      <c r="DV258" s="128"/>
      <c r="DW258" s="128"/>
      <c r="DX258" s="129"/>
      <c r="DY258" s="129"/>
      <c r="DZ258" s="129"/>
      <c r="EA258" s="129"/>
      <c r="EB258" s="129"/>
      <c r="EC258" s="129"/>
      <c r="ED258" s="129"/>
    </row>
    <row r="259" spans="1:145" s="134" customFormat="1" ht="14.25" hidden="1" customHeight="1" x14ac:dyDescent="0.2">
      <c r="A259" s="155"/>
      <c r="C259" s="931" t="s">
        <v>43</v>
      </c>
      <c r="D259" s="932"/>
      <c r="E259" s="932"/>
      <c r="F259" s="932"/>
      <c r="G259" s="932"/>
      <c r="H259" s="932"/>
      <c r="I259" s="932"/>
      <c r="J259" s="932"/>
      <c r="K259" s="932"/>
      <c r="L259" s="932"/>
      <c r="M259" s="933"/>
      <c r="N259" s="149"/>
      <c r="O259" s="931" t="s">
        <v>91</v>
      </c>
      <c r="P259" s="932"/>
      <c r="Q259" s="932"/>
      <c r="R259" s="932"/>
      <c r="S259" s="932"/>
      <c r="T259" s="932"/>
      <c r="U259" s="932"/>
      <c r="V259" s="932"/>
      <c r="W259" s="932"/>
      <c r="X259" s="932"/>
      <c r="Y259" s="932"/>
      <c r="Z259" s="932"/>
      <c r="AA259" s="932"/>
      <c r="AB259" s="933"/>
      <c r="AC259" s="283"/>
      <c r="AD259" s="283"/>
      <c r="AE259" s="283"/>
      <c r="AF259" s="283"/>
      <c r="AG259" s="283"/>
      <c r="AH259" s="283"/>
      <c r="AI259" s="283"/>
      <c r="AJ259" s="283"/>
      <c r="AK259" s="151"/>
      <c r="AL259" s="154"/>
      <c r="AM259" s="154"/>
      <c r="AN259" s="154"/>
      <c r="AO259" s="154"/>
      <c r="AP259" s="154"/>
      <c r="AQ259" s="154"/>
      <c r="AR259" s="154"/>
      <c r="AS259" s="152"/>
      <c r="AT259" s="152"/>
      <c r="AU259" s="152"/>
      <c r="AV259" s="152"/>
      <c r="AW259" s="152"/>
      <c r="AX259" s="152"/>
      <c r="AY259" s="152"/>
      <c r="AZ259" s="152"/>
      <c r="BA259" s="152"/>
      <c r="BB259" s="152"/>
      <c r="BC259" s="591"/>
      <c r="BD259" s="152"/>
      <c r="BE259" s="153"/>
      <c r="BF259" s="154"/>
      <c r="BG259" s="154"/>
      <c r="BH259" s="154"/>
      <c r="BI259" s="154"/>
      <c r="BJ259" s="154"/>
      <c r="BK259" s="154"/>
      <c r="BL259" s="154"/>
      <c r="BM259" s="154"/>
      <c r="BN259" s="154"/>
      <c r="BO259" s="154"/>
      <c r="BP259" s="154"/>
      <c r="BQ259" s="154"/>
      <c r="BR259" s="154"/>
      <c r="BS259" s="151"/>
      <c r="BT259" s="151"/>
      <c r="BU259" s="151"/>
      <c r="BV259" s="151"/>
      <c r="BW259" s="151"/>
      <c r="BX259" s="151"/>
      <c r="BY259" s="151"/>
      <c r="BZ259" s="151"/>
      <c r="CA259" s="151"/>
      <c r="CB259" s="151"/>
      <c r="CC259" s="151"/>
      <c r="CD259" s="151"/>
      <c r="CE259" s="151"/>
      <c r="CF259" s="151"/>
      <c r="CG259" s="151"/>
      <c r="CH259" s="42"/>
      <c r="CI259" s="42"/>
      <c r="CJ259" s="128"/>
      <c r="CK259" s="129"/>
      <c r="CM259" s="130"/>
      <c r="CN259" s="142"/>
      <c r="CO259" s="131"/>
      <c r="CP259" s="131"/>
      <c r="CQ259" s="131"/>
      <c r="CR259" s="131"/>
      <c r="CS259" s="131"/>
      <c r="CT259" s="131"/>
      <c r="CU259" s="129"/>
      <c r="CV259" s="129"/>
      <c r="CW259" s="129"/>
      <c r="CX259" s="129"/>
      <c r="CY259" s="129"/>
      <c r="CZ259" s="129"/>
      <c r="DA259" s="129"/>
      <c r="DB259" s="129"/>
      <c r="DC259" s="129"/>
      <c r="DD259" s="128"/>
      <c r="DE259" s="128"/>
      <c r="DF259" s="128"/>
      <c r="DG259" s="128"/>
      <c r="DH259" s="128"/>
      <c r="DI259" s="128"/>
      <c r="DJ259" s="129"/>
      <c r="DK259" s="129"/>
      <c r="DL259" s="129"/>
      <c r="DM259" s="129"/>
      <c r="DN259" s="129"/>
      <c r="DO259" s="129"/>
      <c r="DP259" s="129"/>
      <c r="DQ259" s="128"/>
      <c r="DR259" s="128"/>
      <c r="DS259" s="128"/>
      <c r="DT259" s="128"/>
      <c r="DU259" s="128"/>
      <c r="DV259" s="128"/>
      <c r="DW259" s="128"/>
      <c r="DX259" s="129"/>
      <c r="DY259" s="129"/>
      <c r="DZ259" s="129"/>
      <c r="EA259" s="129"/>
      <c r="EB259" s="129"/>
      <c r="EC259" s="129"/>
      <c r="ED259" s="129"/>
    </row>
    <row r="260" spans="1:145" s="134" customFormat="1" ht="13.5" hidden="1" customHeight="1" x14ac:dyDescent="0.2">
      <c r="A260" s="155"/>
      <c r="C260" s="934"/>
      <c r="D260" s="935"/>
      <c r="E260" s="935"/>
      <c r="F260" s="935"/>
      <c r="G260" s="935"/>
      <c r="H260" s="935"/>
      <c r="I260" s="935"/>
      <c r="J260" s="935"/>
      <c r="K260" s="935"/>
      <c r="L260" s="935"/>
      <c r="M260" s="936"/>
      <c r="N260" s="466"/>
      <c r="O260" s="934"/>
      <c r="P260" s="935"/>
      <c r="Q260" s="935"/>
      <c r="R260" s="935"/>
      <c r="S260" s="935"/>
      <c r="T260" s="935"/>
      <c r="U260" s="935"/>
      <c r="V260" s="935"/>
      <c r="W260" s="935"/>
      <c r="X260" s="935"/>
      <c r="Y260" s="935"/>
      <c r="Z260" s="935"/>
      <c r="AA260" s="935"/>
      <c r="AB260" s="936"/>
      <c r="AC260" s="466"/>
      <c r="AD260" s="950"/>
      <c r="AE260" s="950"/>
      <c r="AF260" s="950"/>
      <c r="AG260" s="950"/>
      <c r="AH260" s="950"/>
      <c r="AI260" s="950"/>
      <c r="AJ260" s="950"/>
      <c r="AK260" s="951"/>
      <c r="AL260" s="930" t="s">
        <v>39</v>
      </c>
      <c r="AM260" s="930"/>
      <c r="AN260" s="930"/>
      <c r="AO260" s="930"/>
      <c r="AP260" s="930"/>
      <c r="AQ260" s="930"/>
      <c r="AR260" s="930"/>
      <c r="AS260" s="930"/>
      <c r="AT260" s="930"/>
      <c r="AU260" s="1568" t="s">
        <v>40</v>
      </c>
      <c r="AV260" s="1568"/>
      <c r="AW260" s="1568"/>
      <c r="AX260" s="1568"/>
      <c r="AY260" s="1568"/>
      <c r="AZ260" s="1568"/>
      <c r="BA260" s="1568"/>
      <c r="BB260" s="1568"/>
      <c r="BC260" s="1568"/>
      <c r="BD260" s="1568"/>
      <c r="BE260" s="1568"/>
      <c r="BF260" s="1568"/>
      <c r="BG260" s="1709" t="s">
        <v>41</v>
      </c>
      <c r="BH260" s="1710"/>
      <c r="BI260" s="1710"/>
      <c r="BJ260" s="1710"/>
      <c r="BK260" s="1710"/>
      <c r="BL260" s="1710"/>
      <c r="BM260" s="1711"/>
      <c r="BN260" s="1703" t="s">
        <v>42</v>
      </c>
      <c r="BO260" s="1704"/>
      <c r="BP260" s="1704"/>
      <c r="BQ260" s="1704"/>
      <c r="BR260" s="1704"/>
      <c r="BS260" s="1704"/>
      <c r="BT260" s="1704"/>
      <c r="BU260" s="1704"/>
      <c r="BV260" s="1704"/>
      <c r="BW260" s="1704"/>
      <c r="BX260" s="1704"/>
      <c r="BY260" s="1704"/>
      <c r="BZ260" s="1704"/>
      <c r="CA260" s="1705"/>
      <c r="CB260" s="1702" t="s">
        <v>1</v>
      </c>
      <c r="CC260" s="1702"/>
      <c r="CD260" s="1702"/>
      <c r="CE260" s="1702"/>
      <c r="CF260" s="1702"/>
      <c r="CG260" s="1702"/>
      <c r="CI260" s="458"/>
      <c r="CJ260" s="457"/>
      <c r="CK260" s="159"/>
      <c r="CM260" s="156"/>
      <c r="CN260" s="157"/>
      <c r="CO260" s="157"/>
      <c r="CP260" s="157"/>
      <c r="CQ260" s="157"/>
      <c r="CR260" s="157"/>
      <c r="CS260" s="157"/>
      <c r="CT260" s="157"/>
      <c r="CU260" s="158"/>
      <c r="CV260" s="158"/>
      <c r="CW260" s="158"/>
      <c r="CX260" s="158"/>
      <c r="CY260" s="158"/>
      <c r="CZ260" s="158"/>
      <c r="DA260" s="159"/>
      <c r="DB260" s="159"/>
      <c r="DC260" s="159"/>
      <c r="DD260" s="160"/>
      <c r="DE260" s="160"/>
      <c r="DF260" s="160"/>
      <c r="DG260" s="160"/>
      <c r="DH260" s="160"/>
      <c r="DI260" s="160"/>
      <c r="DJ260" s="159"/>
      <c r="DK260" s="159"/>
      <c r="DL260" s="159"/>
      <c r="DM260" s="159"/>
      <c r="DN260" s="159"/>
      <c r="DO260" s="159"/>
      <c r="DP260" s="159"/>
      <c r="DQ260" s="160"/>
      <c r="DR260" s="160"/>
      <c r="DS260" s="160"/>
      <c r="DT260" s="160"/>
      <c r="DU260" s="160"/>
      <c r="DV260" s="160"/>
      <c r="DW260" s="160"/>
      <c r="DX260" s="159"/>
      <c r="DY260" s="159"/>
      <c r="DZ260" s="159"/>
      <c r="EA260" s="159"/>
      <c r="EB260" s="159"/>
      <c r="EC260" s="159"/>
      <c r="ED260" s="159"/>
    </row>
    <row r="261" spans="1:145" s="167" customFormat="1" ht="9.75" hidden="1" customHeight="1" x14ac:dyDescent="0.2">
      <c r="A261" s="161"/>
      <c r="B261" s="209"/>
      <c r="C261" s="934"/>
      <c r="D261" s="935"/>
      <c r="E261" s="935"/>
      <c r="F261" s="935"/>
      <c r="G261" s="935"/>
      <c r="H261" s="935"/>
      <c r="I261" s="935"/>
      <c r="J261" s="935"/>
      <c r="K261" s="935"/>
      <c r="L261" s="935"/>
      <c r="M261" s="936"/>
      <c r="N261" s="42"/>
      <c r="O261" s="934"/>
      <c r="P261" s="935"/>
      <c r="Q261" s="935"/>
      <c r="R261" s="935"/>
      <c r="S261" s="935"/>
      <c r="T261" s="935"/>
      <c r="U261" s="935"/>
      <c r="V261" s="935"/>
      <c r="W261" s="935"/>
      <c r="X261" s="935"/>
      <c r="Y261" s="935"/>
      <c r="Z261" s="935"/>
      <c r="AA261" s="935"/>
      <c r="AB261" s="936"/>
      <c r="AC261" s="459"/>
      <c r="AD261" s="993"/>
      <c r="AE261" s="993"/>
      <c r="AF261" s="993"/>
      <c r="AG261" s="993"/>
      <c r="AH261" s="993"/>
      <c r="AI261" s="993"/>
      <c r="AJ261" s="993"/>
      <c r="AK261" s="994"/>
      <c r="AL261" s="930"/>
      <c r="AM261" s="930"/>
      <c r="AN261" s="930"/>
      <c r="AO261" s="930"/>
      <c r="AP261" s="930"/>
      <c r="AQ261" s="930"/>
      <c r="AR261" s="930"/>
      <c r="AS261" s="930"/>
      <c r="AT261" s="930"/>
      <c r="AU261" s="1568"/>
      <c r="AV261" s="1568"/>
      <c r="AW261" s="1568"/>
      <c r="AX261" s="1568"/>
      <c r="AY261" s="1568"/>
      <c r="AZ261" s="1568"/>
      <c r="BA261" s="1568"/>
      <c r="BB261" s="1568"/>
      <c r="BC261" s="1568"/>
      <c r="BD261" s="1568"/>
      <c r="BE261" s="1568"/>
      <c r="BF261" s="1568"/>
      <c r="BG261" s="1712"/>
      <c r="BH261" s="1713"/>
      <c r="BI261" s="1713"/>
      <c r="BJ261" s="1713"/>
      <c r="BK261" s="1713"/>
      <c r="BL261" s="1713"/>
      <c r="BM261" s="1714"/>
      <c r="BN261" s="1706"/>
      <c r="BO261" s="1707"/>
      <c r="BP261" s="1707"/>
      <c r="BQ261" s="1707"/>
      <c r="BR261" s="1707"/>
      <c r="BS261" s="1707"/>
      <c r="BT261" s="1707"/>
      <c r="BU261" s="1707"/>
      <c r="BV261" s="1707"/>
      <c r="BW261" s="1707"/>
      <c r="BX261" s="1707"/>
      <c r="BY261" s="1707"/>
      <c r="BZ261" s="1707"/>
      <c r="CA261" s="1708"/>
      <c r="CB261" s="1702"/>
      <c r="CC261" s="1702"/>
      <c r="CD261" s="1702"/>
      <c r="CE261" s="1702"/>
      <c r="CF261" s="1702"/>
      <c r="CG261" s="1702"/>
      <c r="CH261" s="42"/>
      <c r="CI261" s="42"/>
      <c r="CJ261" s="460"/>
      <c r="CK261" s="165"/>
      <c r="CM261" s="162"/>
      <c r="CN261" s="163"/>
      <c r="CO261" s="163"/>
      <c r="CP261" s="163"/>
      <c r="CQ261" s="163"/>
      <c r="CR261" s="163"/>
      <c r="CS261" s="163"/>
      <c r="CT261" s="163"/>
      <c r="CU261" s="164"/>
      <c r="CV261" s="164"/>
      <c r="CW261" s="164"/>
      <c r="CX261" s="164"/>
      <c r="CY261" s="164"/>
      <c r="CZ261" s="164"/>
      <c r="DA261" s="165"/>
      <c r="DB261" s="165"/>
      <c r="DC261" s="165"/>
      <c r="DD261" s="166"/>
      <c r="DE261" s="166"/>
      <c r="DF261" s="166"/>
      <c r="DG261" s="166"/>
      <c r="DH261" s="166"/>
      <c r="DI261" s="166"/>
      <c r="DJ261" s="165"/>
      <c r="DK261" s="165"/>
      <c r="DL261" s="165"/>
      <c r="DM261" s="165"/>
      <c r="DN261" s="165"/>
      <c r="DO261" s="165"/>
      <c r="DP261" s="165"/>
      <c r="DQ261" s="166"/>
      <c r="DR261" s="166"/>
      <c r="DS261" s="166"/>
      <c r="DT261" s="166"/>
      <c r="DU261" s="166"/>
      <c r="DV261" s="166"/>
      <c r="DW261" s="166"/>
      <c r="DX261" s="165"/>
      <c r="DY261" s="165"/>
      <c r="DZ261" s="165"/>
      <c r="EA261" s="165"/>
      <c r="EB261" s="165"/>
      <c r="EC261" s="165"/>
      <c r="ED261" s="165"/>
    </row>
    <row r="262" spans="1:145" s="122" customFormat="1" ht="15" hidden="1" x14ac:dyDescent="0.2">
      <c r="A262" s="656"/>
      <c r="B262" s="209"/>
      <c r="C262" s="934"/>
      <c r="D262" s="935"/>
      <c r="E262" s="935"/>
      <c r="F262" s="935"/>
      <c r="G262" s="935"/>
      <c r="H262" s="935"/>
      <c r="I262" s="935"/>
      <c r="J262" s="935"/>
      <c r="K262" s="935"/>
      <c r="L262" s="935"/>
      <c r="M262" s="936"/>
      <c r="N262" s="461"/>
      <c r="O262" s="934"/>
      <c r="P262" s="935"/>
      <c r="Q262" s="935"/>
      <c r="R262" s="935"/>
      <c r="S262" s="935"/>
      <c r="T262" s="935"/>
      <c r="U262" s="935"/>
      <c r="V262" s="935"/>
      <c r="W262" s="935"/>
      <c r="X262" s="935"/>
      <c r="Y262" s="935"/>
      <c r="Z262" s="935"/>
      <c r="AA262" s="935"/>
      <c r="AB262" s="936"/>
      <c r="AC262" s="209"/>
      <c r="AD262" s="961" t="s">
        <v>64</v>
      </c>
      <c r="AE262" s="962"/>
      <c r="AF262" s="962"/>
      <c r="AG262" s="962"/>
      <c r="AH262" s="962"/>
      <c r="AI262" s="962"/>
      <c r="AJ262" s="962"/>
      <c r="AK262" s="963"/>
      <c r="AL262" s="1001"/>
      <c r="AM262" s="1002"/>
      <c r="AN262" s="1002"/>
      <c r="AO262" s="1002"/>
      <c r="AP262" s="1002"/>
      <c r="AQ262" s="1002"/>
      <c r="AR262" s="1002"/>
      <c r="AS262" s="1002"/>
      <c r="AT262" s="1002"/>
      <c r="AU262" s="967"/>
      <c r="AV262" s="967"/>
      <c r="AW262" s="967"/>
      <c r="AX262" s="967"/>
      <c r="AY262" s="967"/>
      <c r="AZ262" s="967"/>
      <c r="BA262" s="967"/>
      <c r="BB262" s="967"/>
      <c r="BC262" s="967"/>
      <c r="BD262" s="967"/>
      <c r="BE262" s="967"/>
      <c r="BF262" s="967"/>
      <c r="BG262" s="968"/>
      <c r="BH262" s="969"/>
      <c r="BI262" s="969"/>
      <c r="BJ262" s="969"/>
      <c r="BK262" s="969"/>
      <c r="BL262" s="969"/>
      <c r="BM262" s="970"/>
      <c r="BN262" s="971"/>
      <c r="BO262" s="972"/>
      <c r="BP262" s="972"/>
      <c r="BQ262" s="972"/>
      <c r="BR262" s="972"/>
      <c r="BS262" s="972"/>
      <c r="BT262" s="972"/>
      <c r="BU262" s="972"/>
      <c r="BV262" s="972"/>
      <c r="BW262" s="972"/>
      <c r="BX262" s="972"/>
      <c r="BY262" s="972"/>
      <c r="BZ262" s="972"/>
      <c r="CA262" s="973"/>
      <c r="CB262" s="974"/>
      <c r="CC262" s="974"/>
      <c r="CD262" s="974"/>
      <c r="CE262" s="974"/>
      <c r="CF262" s="974"/>
      <c r="CG262" s="975"/>
      <c r="CH262" s="209"/>
      <c r="CI262" s="42"/>
      <c r="CJ262" s="462"/>
      <c r="CK262" s="463"/>
      <c r="CM262" s="656"/>
      <c r="CN262" s="169"/>
      <c r="CO262" s="169"/>
      <c r="CP262" s="169"/>
      <c r="CQ262" s="169"/>
      <c r="CR262" s="169"/>
      <c r="CS262" s="169"/>
      <c r="CT262" s="169"/>
      <c r="CU262" s="169"/>
      <c r="CV262" s="169"/>
      <c r="CW262" s="169"/>
      <c r="CX262" s="169"/>
      <c r="CY262" s="169"/>
      <c r="CZ262" s="169"/>
    </row>
    <row r="263" spans="1:145" s="122" customFormat="1" ht="12.75" hidden="1" customHeight="1" x14ac:dyDescent="0.2">
      <c r="A263" s="656"/>
      <c r="B263" s="209"/>
      <c r="C263" s="934"/>
      <c r="D263" s="935"/>
      <c r="E263" s="935"/>
      <c r="F263" s="935"/>
      <c r="G263" s="935"/>
      <c r="H263" s="935"/>
      <c r="I263" s="935"/>
      <c r="J263" s="935"/>
      <c r="K263" s="935"/>
      <c r="L263" s="935"/>
      <c r="M263" s="936"/>
      <c r="N263" s="209"/>
      <c r="O263" s="934"/>
      <c r="P263" s="935"/>
      <c r="Q263" s="935"/>
      <c r="R263" s="935"/>
      <c r="S263" s="935"/>
      <c r="T263" s="935"/>
      <c r="U263" s="935"/>
      <c r="V263" s="935"/>
      <c r="W263" s="935"/>
      <c r="X263" s="935"/>
      <c r="Y263" s="935"/>
      <c r="Z263" s="935"/>
      <c r="AA263" s="935"/>
      <c r="AB263" s="936"/>
      <c r="AC263" s="42"/>
      <c r="AD263" s="940"/>
      <c r="AE263" s="941"/>
      <c r="AF263" s="941"/>
      <c r="AG263" s="941"/>
      <c r="AH263" s="941"/>
      <c r="AI263" s="941"/>
      <c r="AJ263" s="941"/>
      <c r="AK263" s="942"/>
      <c r="AL263" s="922"/>
      <c r="AM263" s="923"/>
      <c r="AN263" s="923"/>
      <c r="AO263" s="923"/>
      <c r="AP263" s="923"/>
      <c r="AQ263" s="923"/>
      <c r="AR263" s="923"/>
      <c r="AS263" s="923"/>
      <c r="AT263" s="923"/>
      <c r="AU263" s="906"/>
      <c r="AV263" s="906"/>
      <c r="AW263" s="906"/>
      <c r="AX263" s="906"/>
      <c r="AY263" s="906"/>
      <c r="AZ263" s="906"/>
      <c r="BA263" s="906"/>
      <c r="BB263" s="906"/>
      <c r="BC263" s="906"/>
      <c r="BD263" s="906"/>
      <c r="BE263" s="906"/>
      <c r="BF263" s="906"/>
      <c r="BG263" s="910"/>
      <c r="BH263" s="911"/>
      <c r="BI263" s="911"/>
      <c r="BJ263" s="911"/>
      <c r="BK263" s="911"/>
      <c r="BL263" s="911"/>
      <c r="BM263" s="912"/>
      <c r="BN263" s="913"/>
      <c r="BO263" s="914"/>
      <c r="BP263" s="914"/>
      <c r="BQ263" s="914"/>
      <c r="BR263" s="914"/>
      <c r="BS263" s="914"/>
      <c r="BT263" s="914"/>
      <c r="BU263" s="914"/>
      <c r="BV263" s="914"/>
      <c r="BW263" s="914"/>
      <c r="BX263" s="914"/>
      <c r="BY263" s="914"/>
      <c r="BZ263" s="914"/>
      <c r="CA263" s="915"/>
      <c r="CB263" s="902"/>
      <c r="CC263" s="902"/>
      <c r="CD263" s="902"/>
      <c r="CE263" s="902"/>
      <c r="CF263" s="902"/>
      <c r="CG263" s="903"/>
      <c r="CH263" s="209"/>
      <c r="CI263" s="42"/>
      <c r="CJ263" s="116"/>
      <c r="CK263" s="665"/>
      <c r="CM263" s="656"/>
      <c r="CN263" s="169"/>
      <c r="CO263" s="169"/>
      <c r="CP263" s="169"/>
      <c r="CQ263" s="169"/>
      <c r="CR263" s="169"/>
      <c r="CS263" s="169"/>
      <c r="CT263" s="169"/>
      <c r="CU263" s="169"/>
      <c r="CV263" s="169"/>
      <c r="CW263" s="169"/>
      <c r="CX263" s="169"/>
      <c r="CY263" s="169"/>
      <c r="CZ263" s="169"/>
    </row>
    <row r="264" spans="1:145" s="122" customFormat="1" ht="15" hidden="1" x14ac:dyDescent="0.2">
      <c r="A264" s="656"/>
      <c r="B264" s="209"/>
      <c r="C264" s="937"/>
      <c r="D264" s="938"/>
      <c r="E264" s="938"/>
      <c r="F264" s="938"/>
      <c r="G264" s="938"/>
      <c r="H264" s="938"/>
      <c r="I264" s="938"/>
      <c r="J264" s="938"/>
      <c r="K264" s="938"/>
      <c r="L264" s="938"/>
      <c r="M264" s="939"/>
      <c r="N264" s="209"/>
      <c r="O264" s="937"/>
      <c r="P264" s="938"/>
      <c r="Q264" s="938"/>
      <c r="R264" s="938"/>
      <c r="S264" s="938"/>
      <c r="T264" s="938"/>
      <c r="U264" s="938"/>
      <c r="V264" s="938"/>
      <c r="W264" s="938"/>
      <c r="X264" s="938"/>
      <c r="Y264" s="938"/>
      <c r="Z264" s="938"/>
      <c r="AA264" s="938"/>
      <c r="AB264" s="939"/>
      <c r="AC264" s="42"/>
      <c r="AD264" s="916" t="s">
        <v>84</v>
      </c>
      <c r="AE264" s="917"/>
      <c r="AF264" s="917"/>
      <c r="AG264" s="917"/>
      <c r="AH264" s="917"/>
      <c r="AI264" s="917"/>
      <c r="AJ264" s="917"/>
      <c r="AK264" s="918"/>
      <c r="AL264" s="922"/>
      <c r="AM264" s="923"/>
      <c r="AN264" s="923"/>
      <c r="AO264" s="923"/>
      <c r="AP264" s="923"/>
      <c r="AQ264" s="923"/>
      <c r="AR264" s="923"/>
      <c r="AS264" s="923"/>
      <c r="AT264" s="923"/>
      <c r="AU264" s="906"/>
      <c r="AV264" s="906"/>
      <c r="AW264" s="906"/>
      <c r="AX264" s="906"/>
      <c r="AY264" s="906"/>
      <c r="AZ264" s="906"/>
      <c r="BA264" s="906"/>
      <c r="BB264" s="906"/>
      <c r="BC264" s="906"/>
      <c r="BD264" s="906"/>
      <c r="BE264" s="906"/>
      <c r="BF264" s="906"/>
      <c r="BG264" s="907"/>
      <c r="BH264" s="908"/>
      <c r="BI264" s="908"/>
      <c r="BJ264" s="908"/>
      <c r="BK264" s="908"/>
      <c r="BL264" s="908"/>
      <c r="BM264" s="909"/>
      <c r="BN264" s="896"/>
      <c r="BO264" s="897"/>
      <c r="BP264" s="897"/>
      <c r="BQ264" s="897"/>
      <c r="BR264" s="897"/>
      <c r="BS264" s="897"/>
      <c r="BT264" s="897"/>
      <c r="BU264" s="897"/>
      <c r="BV264" s="897"/>
      <c r="BW264" s="897"/>
      <c r="BX264" s="897"/>
      <c r="BY264" s="897"/>
      <c r="BZ264" s="897"/>
      <c r="CA264" s="898"/>
      <c r="CB264" s="902"/>
      <c r="CC264" s="902"/>
      <c r="CD264" s="902"/>
      <c r="CE264" s="902"/>
      <c r="CF264" s="902"/>
      <c r="CG264" s="903"/>
      <c r="CH264" s="209"/>
      <c r="CI264" s="42"/>
      <c r="CJ264" s="127"/>
      <c r="CK264" s="665"/>
      <c r="CM264" s="656"/>
      <c r="CN264" s="169"/>
      <c r="CO264" s="169"/>
      <c r="CP264" s="169"/>
      <c r="CQ264" s="169"/>
      <c r="CR264" s="169"/>
      <c r="CS264" s="169"/>
      <c r="CT264" s="169"/>
      <c r="CU264" s="169"/>
      <c r="CV264" s="169"/>
      <c r="CW264" s="169"/>
      <c r="CX264" s="169"/>
      <c r="CY264" s="169"/>
      <c r="CZ264" s="169"/>
    </row>
    <row r="265" spans="1:145" s="122" customFormat="1" ht="15" hidden="1" x14ac:dyDescent="0.2">
      <c r="A265" s="656"/>
      <c r="B265" s="209"/>
      <c r="N265" s="209"/>
      <c r="AC265" s="42"/>
      <c r="AD265" s="940"/>
      <c r="AE265" s="941"/>
      <c r="AF265" s="941"/>
      <c r="AG265" s="941"/>
      <c r="AH265" s="941"/>
      <c r="AI265" s="941"/>
      <c r="AJ265" s="941"/>
      <c r="AK265" s="942"/>
      <c r="AL265" s="922"/>
      <c r="AM265" s="923"/>
      <c r="AN265" s="923"/>
      <c r="AO265" s="923"/>
      <c r="AP265" s="923"/>
      <c r="AQ265" s="923"/>
      <c r="AR265" s="923"/>
      <c r="AS265" s="923"/>
      <c r="AT265" s="923"/>
      <c r="AU265" s="906"/>
      <c r="AV265" s="906"/>
      <c r="AW265" s="906"/>
      <c r="AX265" s="906"/>
      <c r="AY265" s="906"/>
      <c r="AZ265" s="906"/>
      <c r="BA265" s="906"/>
      <c r="BB265" s="906"/>
      <c r="BC265" s="906"/>
      <c r="BD265" s="906"/>
      <c r="BE265" s="906"/>
      <c r="BF265" s="906"/>
      <c r="BG265" s="910"/>
      <c r="BH265" s="911"/>
      <c r="BI265" s="911"/>
      <c r="BJ265" s="911"/>
      <c r="BK265" s="911"/>
      <c r="BL265" s="911"/>
      <c r="BM265" s="912"/>
      <c r="BN265" s="913"/>
      <c r="BO265" s="914"/>
      <c r="BP265" s="914"/>
      <c r="BQ265" s="914"/>
      <c r="BR265" s="914"/>
      <c r="BS265" s="914"/>
      <c r="BT265" s="914"/>
      <c r="BU265" s="914"/>
      <c r="BV265" s="914"/>
      <c r="BW265" s="914"/>
      <c r="BX265" s="914"/>
      <c r="BY265" s="914"/>
      <c r="BZ265" s="914"/>
      <c r="CA265" s="915"/>
      <c r="CB265" s="902"/>
      <c r="CC265" s="902"/>
      <c r="CD265" s="902"/>
      <c r="CE265" s="902"/>
      <c r="CF265" s="902"/>
      <c r="CG265" s="903"/>
      <c r="CH265" s="209"/>
      <c r="CI265" s="42"/>
      <c r="CJ265" s="127"/>
      <c r="CK265" s="665"/>
      <c r="CM265" s="656"/>
      <c r="CN265" s="169"/>
      <c r="CO265" s="169"/>
      <c r="CP265" s="169"/>
      <c r="CQ265" s="169"/>
      <c r="CR265" s="169"/>
      <c r="CS265" s="169"/>
      <c r="CT265" s="169"/>
      <c r="CU265" s="169"/>
      <c r="CV265" s="169"/>
      <c r="CW265" s="169"/>
      <c r="CX265" s="169"/>
      <c r="CY265" s="169"/>
      <c r="CZ265" s="169"/>
    </row>
    <row r="266" spans="1:145" s="122" customFormat="1" ht="12.75" hidden="1" customHeight="1" x14ac:dyDescent="0.2">
      <c r="A266" s="656"/>
      <c r="B266" s="209"/>
      <c r="C266" s="931" t="s">
        <v>363</v>
      </c>
      <c r="D266" s="932"/>
      <c r="E266" s="932"/>
      <c r="F266" s="932"/>
      <c r="G266" s="932"/>
      <c r="H266" s="932"/>
      <c r="I266" s="932"/>
      <c r="J266" s="932"/>
      <c r="K266" s="932"/>
      <c r="L266" s="932"/>
      <c r="M266" s="933"/>
      <c r="N266" s="209"/>
      <c r="O266" s="931" t="s">
        <v>361</v>
      </c>
      <c r="P266" s="932"/>
      <c r="Q266" s="932"/>
      <c r="R266" s="932"/>
      <c r="S266" s="932"/>
      <c r="T266" s="932"/>
      <c r="U266" s="932"/>
      <c r="V266" s="932"/>
      <c r="W266" s="932"/>
      <c r="X266" s="932"/>
      <c r="Y266" s="932"/>
      <c r="Z266" s="932"/>
      <c r="AA266" s="932"/>
      <c r="AB266" s="933"/>
      <c r="AC266" s="42"/>
      <c r="AD266" s="916" t="s">
        <v>356</v>
      </c>
      <c r="AE266" s="917"/>
      <c r="AF266" s="917"/>
      <c r="AG266" s="917"/>
      <c r="AH266" s="917"/>
      <c r="AI266" s="917"/>
      <c r="AJ266" s="917"/>
      <c r="AK266" s="918"/>
      <c r="AL266" s="922"/>
      <c r="AM266" s="923"/>
      <c r="AN266" s="923"/>
      <c r="AO266" s="923"/>
      <c r="AP266" s="923"/>
      <c r="AQ266" s="923"/>
      <c r="AR266" s="923"/>
      <c r="AS266" s="923"/>
      <c r="AT266" s="923"/>
      <c r="AU266" s="906"/>
      <c r="AV266" s="906"/>
      <c r="AW266" s="906"/>
      <c r="AX266" s="906"/>
      <c r="AY266" s="906"/>
      <c r="AZ266" s="906"/>
      <c r="BA266" s="906"/>
      <c r="BB266" s="906"/>
      <c r="BC266" s="906"/>
      <c r="BD266" s="906"/>
      <c r="BE266" s="906"/>
      <c r="BF266" s="906"/>
      <c r="BG266" s="907"/>
      <c r="BH266" s="908"/>
      <c r="BI266" s="908"/>
      <c r="BJ266" s="908"/>
      <c r="BK266" s="908"/>
      <c r="BL266" s="908"/>
      <c r="BM266" s="909"/>
      <c r="BN266" s="896"/>
      <c r="BO266" s="897"/>
      <c r="BP266" s="897"/>
      <c r="BQ266" s="897"/>
      <c r="BR266" s="897"/>
      <c r="BS266" s="897"/>
      <c r="BT266" s="897"/>
      <c r="BU266" s="897"/>
      <c r="BV266" s="897"/>
      <c r="BW266" s="897"/>
      <c r="BX266" s="897"/>
      <c r="BY266" s="897"/>
      <c r="BZ266" s="897"/>
      <c r="CA266" s="898"/>
      <c r="CB266" s="902"/>
      <c r="CC266" s="902"/>
      <c r="CD266" s="902"/>
      <c r="CE266" s="902"/>
      <c r="CF266" s="902"/>
      <c r="CG266" s="903"/>
      <c r="CH266" s="209"/>
      <c r="CI266" s="42"/>
      <c r="CJ266" s="127"/>
      <c r="CK266" s="665"/>
      <c r="CM266" s="656"/>
      <c r="CN266" s="169"/>
      <c r="CO266" s="169"/>
      <c r="CP266" s="169"/>
      <c r="CQ266" s="169"/>
      <c r="CR266" s="169"/>
      <c r="CS266" s="169"/>
      <c r="CT266" s="169"/>
      <c r="CU266" s="169"/>
      <c r="CV266" s="169"/>
      <c r="CW266" s="169"/>
      <c r="CX266" s="169"/>
      <c r="CY266" s="169"/>
      <c r="CZ266" s="169"/>
    </row>
    <row r="267" spans="1:145" s="122" customFormat="1" ht="20.25" hidden="1" x14ac:dyDescent="0.3">
      <c r="A267" s="656"/>
      <c r="B267" s="209"/>
      <c r="C267" s="934"/>
      <c r="D267" s="935"/>
      <c r="E267" s="935"/>
      <c r="F267" s="935"/>
      <c r="G267" s="935"/>
      <c r="H267" s="935"/>
      <c r="I267" s="935"/>
      <c r="J267" s="935"/>
      <c r="K267" s="935"/>
      <c r="L267" s="935"/>
      <c r="M267" s="936"/>
      <c r="N267" s="42"/>
      <c r="O267" s="934" t="s">
        <v>362</v>
      </c>
      <c r="P267" s="935"/>
      <c r="Q267" s="935"/>
      <c r="R267" s="935"/>
      <c r="S267" s="935"/>
      <c r="T267" s="935"/>
      <c r="U267" s="935"/>
      <c r="V267" s="935"/>
      <c r="W267" s="935"/>
      <c r="X267" s="935"/>
      <c r="Y267" s="935"/>
      <c r="Z267" s="935"/>
      <c r="AA267" s="935"/>
      <c r="AB267" s="936"/>
      <c r="AC267" s="42"/>
      <c r="AD267" s="940"/>
      <c r="AE267" s="941"/>
      <c r="AF267" s="941"/>
      <c r="AG267" s="941"/>
      <c r="AH267" s="941"/>
      <c r="AI267" s="941"/>
      <c r="AJ267" s="941"/>
      <c r="AK267" s="942"/>
      <c r="AL267" s="922"/>
      <c r="AM267" s="923"/>
      <c r="AN267" s="923"/>
      <c r="AO267" s="923"/>
      <c r="AP267" s="923"/>
      <c r="AQ267" s="923"/>
      <c r="AR267" s="923"/>
      <c r="AS267" s="923"/>
      <c r="AT267" s="923"/>
      <c r="AU267" s="906"/>
      <c r="AV267" s="906"/>
      <c r="AW267" s="906"/>
      <c r="AX267" s="906"/>
      <c r="AY267" s="906"/>
      <c r="AZ267" s="906"/>
      <c r="BA267" s="906"/>
      <c r="BB267" s="906"/>
      <c r="BC267" s="906"/>
      <c r="BD267" s="906"/>
      <c r="BE267" s="906"/>
      <c r="BF267" s="906"/>
      <c r="BG267" s="910"/>
      <c r="BH267" s="911"/>
      <c r="BI267" s="911"/>
      <c r="BJ267" s="911"/>
      <c r="BK267" s="911"/>
      <c r="BL267" s="911"/>
      <c r="BM267" s="912"/>
      <c r="BN267" s="913"/>
      <c r="BO267" s="914"/>
      <c r="BP267" s="914"/>
      <c r="BQ267" s="914"/>
      <c r="BR267" s="914"/>
      <c r="BS267" s="914"/>
      <c r="BT267" s="914"/>
      <c r="BU267" s="914"/>
      <c r="BV267" s="914"/>
      <c r="BW267" s="914"/>
      <c r="BX267" s="914"/>
      <c r="BY267" s="914"/>
      <c r="BZ267" s="914"/>
      <c r="CA267" s="915"/>
      <c r="CB267" s="902"/>
      <c r="CC267" s="902"/>
      <c r="CD267" s="902"/>
      <c r="CE267" s="902"/>
      <c r="CF267" s="902"/>
      <c r="CG267" s="903"/>
      <c r="CH267" s="209"/>
      <c r="CI267" s="42"/>
      <c r="CJ267" s="127"/>
      <c r="CK267" s="665"/>
      <c r="CM267" s="656"/>
      <c r="CN267" s="170"/>
      <c r="CO267" s="170"/>
      <c r="CP267" s="170"/>
      <c r="CQ267" s="170"/>
      <c r="CR267" s="170"/>
      <c r="CS267" s="170"/>
      <c r="CT267" s="170"/>
      <c r="CU267" s="170"/>
      <c r="CV267" s="170"/>
      <c r="CW267" s="170"/>
      <c r="CX267" s="170"/>
      <c r="CY267" s="170"/>
      <c r="CZ267" s="170"/>
      <c r="DA267" s="171"/>
      <c r="DB267" s="171"/>
      <c r="DC267" s="171"/>
      <c r="DD267" s="171"/>
      <c r="DE267" s="113"/>
      <c r="DF267" s="113"/>
      <c r="DG267" s="113"/>
      <c r="DH267" s="113"/>
      <c r="DI267" s="113"/>
      <c r="DJ267" s="113"/>
      <c r="DK267" s="113"/>
      <c r="DL267" s="113"/>
      <c r="DM267" s="113"/>
      <c r="DN267" s="113"/>
      <c r="DO267" s="113"/>
      <c r="DP267" s="113"/>
      <c r="DQ267" s="113"/>
      <c r="DR267" s="113"/>
      <c r="DS267" s="113"/>
    </row>
    <row r="268" spans="1:145" s="122" customFormat="1" ht="20.25" hidden="1" x14ac:dyDescent="0.3">
      <c r="A268" s="656"/>
      <c r="B268" s="209"/>
      <c r="C268" s="934"/>
      <c r="D268" s="935"/>
      <c r="E268" s="935"/>
      <c r="F268" s="935"/>
      <c r="G268" s="935"/>
      <c r="H268" s="935"/>
      <c r="I268" s="935"/>
      <c r="J268" s="935"/>
      <c r="K268" s="935"/>
      <c r="L268" s="935"/>
      <c r="M268" s="936"/>
      <c r="O268" s="469"/>
      <c r="P268" s="470"/>
      <c r="Q268" s="470"/>
      <c r="R268" s="470"/>
      <c r="S268" s="470"/>
      <c r="T268" s="470"/>
      <c r="U268" s="470"/>
      <c r="V268" s="470"/>
      <c r="W268" s="470"/>
      <c r="X268" s="470"/>
      <c r="Y268" s="470"/>
      <c r="Z268" s="470"/>
      <c r="AA268" s="470"/>
      <c r="AB268" s="471"/>
      <c r="AC268" s="42"/>
      <c r="AD268" s="916" t="s">
        <v>373</v>
      </c>
      <c r="AE268" s="917"/>
      <c r="AF268" s="917"/>
      <c r="AG268" s="917"/>
      <c r="AH268" s="917"/>
      <c r="AI268" s="917"/>
      <c r="AJ268" s="917"/>
      <c r="AK268" s="918"/>
      <c r="AL268" s="922"/>
      <c r="AM268" s="923"/>
      <c r="AN268" s="923"/>
      <c r="AO268" s="923"/>
      <c r="AP268" s="923"/>
      <c r="AQ268" s="923"/>
      <c r="AR268" s="923"/>
      <c r="AS268" s="923"/>
      <c r="AT268" s="923"/>
      <c r="AU268" s="906"/>
      <c r="AV268" s="906"/>
      <c r="AW268" s="906"/>
      <c r="AX268" s="906"/>
      <c r="AY268" s="906"/>
      <c r="AZ268" s="906"/>
      <c r="BA268" s="906"/>
      <c r="BB268" s="906"/>
      <c r="BC268" s="906"/>
      <c r="BD268" s="906"/>
      <c r="BE268" s="906"/>
      <c r="BF268" s="906"/>
      <c r="BG268" s="907"/>
      <c r="BH268" s="908"/>
      <c r="BI268" s="908"/>
      <c r="BJ268" s="908"/>
      <c r="BK268" s="908"/>
      <c r="BL268" s="908"/>
      <c r="BM268" s="909"/>
      <c r="BN268" s="896"/>
      <c r="BO268" s="897"/>
      <c r="BP268" s="897"/>
      <c r="BQ268" s="897"/>
      <c r="BR268" s="897"/>
      <c r="BS268" s="897"/>
      <c r="BT268" s="897"/>
      <c r="BU268" s="897"/>
      <c r="BV268" s="897"/>
      <c r="BW268" s="897"/>
      <c r="BX268" s="897"/>
      <c r="BY268" s="897"/>
      <c r="BZ268" s="897"/>
      <c r="CA268" s="898"/>
      <c r="CB268" s="902"/>
      <c r="CC268" s="902"/>
      <c r="CD268" s="902"/>
      <c r="CE268" s="902"/>
      <c r="CF268" s="902"/>
      <c r="CG268" s="903"/>
      <c r="CH268" s="209"/>
      <c r="CI268" s="42"/>
      <c r="CJ268" s="127"/>
      <c r="CK268" s="665"/>
      <c r="CM268" s="656"/>
      <c r="CN268" s="170"/>
      <c r="CO268" s="170"/>
      <c r="CP268" s="170"/>
      <c r="CQ268" s="170"/>
      <c r="CR268" s="170"/>
      <c r="CS268" s="170"/>
      <c r="CT268" s="170"/>
      <c r="CU268" s="170"/>
      <c r="CV268" s="170"/>
      <c r="CW268" s="170"/>
      <c r="CX268" s="170"/>
      <c r="CY268" s="170"/>
      <c r="CZ268" s="170"/>
      <c r="DA268" s="171"/>
      <c r="DB268" s="171"/>
      <c r="DC268" s="171"/>
      <c r="DD268" s="171"/>
      <c r="DE268" s="113"/>
      <c r="DF268" s="113"/>
      <c r="DG268" s="113"/>
      <c r="DH268" s="113"/>
      <c r="DI268" s="113"/>
      <c r="DJ268" s="113"/>
      <c r="DK268" s="113"/>
      <c r="DL268" s="113"/>
      <c r="DM268" s="113"/>
      <c r="DN268" s="113"/>
      <c r="DO268" s="113"/>
      <c r="DP268" s="113"/>
      <c r="DQ268" s="113"/>
      <c r="DR268" s="113"/>
      <c r="DS268" s="113"/>
    </row>
    <row r="269" spans="1:145" s="122" customFormat="1" ht="20.25" hidden="1" x14ac:dyDescent="0.3">
      <c r="A269" s="656"/>
      <c r="B269" s="42"/>
      <c r="C269" s="934"/>
      <c r="D269" s="935"/>
      <c r="E269" s="935"/>
      <c r="F269" s="935"/>
      <c r="G269" s="935"/>
      <c r="H269" s="935"/>
      <c r="I269" s="935"/>
      <c r="J269" s="935"/>
      <c r="K269" s="935"/>
      <c r="L269" s="935"/>
      <c r="M269" s="936"/>
      <c r="N269" s="464"/>
      <c r="O269" s="469"/>
      <c r="P269" s="470"/>
      <c r="Q269" s="470"/>
      <c r="R269" s="470"/>
      <c r="S269" s="470"/>
      <c r="T269" s="470"/>
      <c r="U269" s="470"/>
      <c r="V269" s="470"/>
      <c r="W269" s="470"/>
      <c r="X269" s="470"/>
      <c r="Y269" s="470"/>
      <c r="Z269" s="470"/>
      <c r="AA269" s="470"/>
      <c r="AB269" s="471"/>
      <c r="AC269" s="42"/>
      <c r="AD269" s="919"/>
      <c r="AE269" s="920"/>
      <c r="AF269" s="920"/>
      <c r="AG269" s="920"/>
      <c r="AH269" s="920"/>
      <c r="AI269" s="920"/>
      <c r="AJ269" s="920"/>
      <c r="AK269" s="921"/>
      <c r="AL269" s="924"/>
      <c r="AM269" s="925"/>
      <c r="AN269" s="925"/>
      <c r="AO269" s="925"/>
      <c r="AP269" s="925"/>
      <c r="AQ269" s="925"/>
      <c r="AR269" s="925"/>
      <c r="AS269" s="925"/>
      <c r="AT269" s="925"/>
      <c r="AU269" s="926"/>
      <c r="AV269" s="926"/>
      <c r="AW269" s="926"/>
      <c r="AX269" s="926"/>
      <c r="AY269" s="926"/>
      <c r="AZ269" s="926"/>
      <c r="BA269" s="926"/>
      <c r="BB269" s="926"/>
      <c r="BC269" s="926"/>
      <c r="BD269" s="926"/>
      <c r="BE269" s="926"/>
      <c r="BF269" s="926"/>
      <c r="BG269" s="927"/>
      <c r="BH269" s="928"/>
      <c r="BI269" s="928"/>
      <c r="BJ269" s="928"/>
      <c r="BK269" s="928"/>
      <c r="BL269" s="928"/>
      <c r="BM269" s="929"/>
      <c r="BN269" s="899"/>
      <c r="BO269" s="900"/>
      <c r="BP269" s="900"/>
      <c r="BQ269" s="900"/>
      <c r="BR269" s="900"/>
      <c r="BS269" s="900"/>
      <c r="BT269" s="900"/>
      <c r="BU269" s="900"/>
      <c r="BV269" s="900"/>
      <c r="BW269" s="900"/>
      <c r="BX269" s="900"/>
      <c r="BY269" s="900"/>
      <c r="BZ269" s="900"/>
      <c r="CA269" s="901"/>
      <c r="CB269" s="904"/>
      <c r="CC269" s="904"/>
      <c r="CD269" s="904"/>
      <c r="CE269" s="904"/>
      <c r="CF269" s="904"/>
      <c r="CG269" s="905"/>
      <c r="CH269" s="42"/>
      <c r="CI269" s="42"/>
      <c r="CJ269" s="127"/>
      <c r="CK269" s="665"/>
      <c r="CM269" s="656"/>
      <c r="CN269" s="170"/>
      <c r="CO269" s="170"/>
      <c r="CP269" s="170"/>
      <c r="CQ269" s="170"/>
      <c r="CR269" s="170"/>
      <c r="CS269" s="170"/>
      <c r="CT269" s="170"/>
      <c r="CU269" s="170"/>
      <c r="CV269" s="170"/>
      <c r="CW269" s="170"/>
      <c r="CX269" s="170"/>
      <c r="CY269" s="170"/>
      <c r="CZ269" s="170"/>
      <c r="DA269" s="171"/>
      <c r="DB269" s="171"/>
      <c r="DC269" s="171"/>
      <c r="DD269" s="171"/>
      <c r="DE269" s="113"/>
      <c r="DF269" s="113"/>
      <c r="DG269" s="113"/>
      <c r="DH269" s="113"/>
      <c r="DI269" s="113"/>
      <c r="DJ269" s="113"/>
      <c r="DK269" s="113"/>
      <c r="DL269" s="113"/>
      <c r="DM269" s="113"/>
      <c r="DN269" s="113"/>
      <c r="DO269" s="113"/>
      <c r="DP269" s="113"/>
      <c r="DQ269" s="113"/>
      <c r="DR269" s="113"/>
      <c r="DS269" s="113"/>
    </row>
    <row r="270" spans="1:145" s="122" customFormat="1" ht="27.75" hidden="1" customHeight="1" x14ac:dyDescent="0.3">
      <c r="A270" s="656"/>
      <c r="B270" s="42"/>
      <c r="C270" s="937"/>
      <c r="D270" s="938"/>
      <c r="E270" s="938"/>
      <c r="F270" s="938"/>
      <c r="G270" s="938"/>
      <c r="H270" s="938"/>
      <c r="I270" s="938"/>
      <c r="J270" s="938"/>
      <c r="K270" s="938"/>
      <c r="L270" s="938"/>
      <c r="M270" s="939"/>
      <c r="N270" s="464"/>
      <c r="O270" s="472"/>
      <c r="P270" s="473"/>
      <c r="Q270" s="473"/>
      <c r="R270" s="473"/>
      <c r="S270" s="473"/>
      <c r="T270" s="473"/>
      <c r="U270" s="473"/>
      <c r="V270" s="473"/>
      <c r="W270" s="473"/>
      <c r="X270" s="473"/>
      <c r="Y270" s="473"/>
      <c r="Z270" s="473"/>
      <c r="AA270" s="473"/>
      <c r="AB270" s="474"/>
      <c r="AC270" s="42"/>
      <c r="AD270" s="465"/>
      <c r="AE270" s="465"/>
      <c r="AF270" s="465"/>
      <c r="AG270" s="465"/>
      <c r="AH270" s="465"/>
      <c r="AI270" s="465"/>
      <c r="AJ270" s="465"/>
      <c r="AK270" s="465"/>
      <c r="AL270" s="666"/>
      <c r="AM270" s="666"/>
      <c r="AN270" s="666"/>
      <c r="AO270" s="666"/>
      <c r="AP270" s="666"/>
      <c r="AQ270" s="666"/>
      <c r="AR270" s="666"/>
      <c r="AS270" s="667"/>
      <c r="AT270" s="667"/>
      <c r="AU270" s="667"/>
      <c r="AV270" s="667"/>
      <c r="AW270" s="667"/>
      <c r="AX270" s="667"/>
      <c r="AY270" s="667"/>
      <c r="AZ270" s="667"/>
      <c r="BA270" s="667"/>
      <c r="BB270" s="667"/>
      <c r="BC270" s="591"/>
      <c r="BD270" s="668"/>
      <c r="BE270" s="668"/>
      <c r="BF270" s="668"/>
      <c r="BG270" s="668"/>
      <c r="BH270" s="668"/>
      <c r="BI270" s="668"/>
      <c r="BJ270" s="668"/>
      <c r="BK270" s="668"/>
      <c r="BL270" s="668"/>
      <c r="BM270" s="668"/>
      <c r="BN270" s="668"/>
      <c r="BO270" s="668"/>
      <c r="BP270" s="668"/>
      <c r="BQ270" s="668"/>
      <c r="BR270" s="668"/>
      <c r="BS270" s="668"/>
      <c r="BT270" s="669"/>
      <c r="BU270" s="669"/>
      <c r="BV270" s="669"/>
      <c r="BW270" s="669"/>
      <c r="BX270" s="42"/>
      <c r="BY270" s="42"/>
      <c r="BZ270" s="42"/>
      <c r="CA270" s="42"/>
      <c r="CB270" s="42"/>
      <c r="CC270" s="42"/>
      <c r="CD270" s="42"/>
      <c r="CE270" s="42"/>
      <c r="CF270" s="42"/>
      <c r="CG270" s="42"/>
      <c r="CH270" s="42"/>
      <c r="CI270" s="42"/>
      <c r="CJ270" s="127"/>
      <c r="CK270" s="665"/>
      <c r="CM270" s="656"/>
      <c r="CN270" s="170"/>
      <c r="CO270" s="170"/>
      <c r="CP270" s="170"/>
      <c r="CQ270" s="170"/>
      <c r="CR270" s="170"/>
      <c r="CS270" s="170"/>
      <c r="CT270" s="170"/>
      <c r="CU270" s="170"/>
      <c r="CV270" s="170"/>
      <c r="CW270" s="170"/>
      <c r="CX270" s="170"/>
      <c r="CY270" s="170"/>
      <c r="CZ270" s="170"/>
      <c r="DA270" s="171"/>
      <c r="DB270" s="171"/>
      <c r="DC270" s="171"/>
      <c r="DD270" s="171"/>
      <c r="DE270" s="113"/>
      <c r="DF270" s="113"/>
      <c r="DG270" s="113"/>
      <c r="DH270" s="113"/>
      <c r="DI270" s="113"/>
      <c r="DJ270" s="113"/>
      <c r="DK270" s="113"/>
      <c r="DL270" s="113"/>
      <c r="DM270" s="113"/>
      <c r="DN270" s="113"/>
      <c r="DO270" s="113"/>
      <c r="DP270" s="113"/>
      <c r="DQ270" s="113"/>
      <c r="DR270" s="113"/>
      <c r="DS270" s="113"/>
    </row>
    <row r="271" spans="1:145" ht="24.75" customHeight="1" x14ac:dyDescent="0.2">
      <c r="A271" s="65"/>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563"/>
      <c r="AH271" s="64"/>
      <c r="AI271" s="64"/>
      <c r="AJ271" s="64"/>
      <c r="AK271" s="64"/>
      <c r="AL271" s="64"/>
      <c r="AM271" s="64"/>
      <c r="AN271" s="64"/>
      <c r="AO271" s="64"/>
      <c r="AP271" s="64"/>
      <c r="AQ271" s="563"/>
      <c r="AR271" s="563"/>
      <c r="AS271" s="582"/>
      <c r="AT271" s="582"/>
      <c r="AU271" s="582"/>
      <c r="AV271" s="582"/>
      <c r="AW271" s="583"/>
      <c r="AX271" s="583"/>
      <c r="AY271" s="583"/>
      <c r="AZ271" s="583"/>
      <c r="BA271" s="583"/>
      <c r="BB271" s="583"/>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Q271" s="10"/>
      <c r="CR271" s="10"/>
      <c r="CS271" s="10"/>
      <c r="CT271" s="10"/>
      <c r="CU271" s="10"/>
      <c r="CV271" s="10"/>
      <c r="CW271" s="10"/>
      <c r="CX271" s="10"/>
      <c r="CY271" s="10"/>
      <c r="CZ271" s="10"/>
    </row>
    <row r="272" spans="1:145" ht="6" customHeight="1" x14ac:dyDescent="0.2">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573"/>
      <c r="AH272" s="103"/>
      <c r="AI272" s="103"/>
      <c r="AJ272" s="103"/>
      <c r="AK272" s="103"/>
      <c r="AL272" s="103"/>
      <c r="AM272" s="103"/>
      <c r="AN272" s="103"/>
      <c r="AO272" s="103"/>
      <c r="AP272" s="103"/>
      <c r="AQ272" s="573"/>
      <c r="AR272" s="573"/>
      <c r="AS272" s="573"/>
      <c r="AT272" s="573"/>
      <c r="AU272" s="573"/>
      <c r="AV272" s="573"/>
      <c r="AW272" s="573"/>
      <c r="AX272" s="573"/>
      <c r="AY272" s="573"/>
      <c r="AZ272" s="573"/>
      <c r="BA272" s="573"/>
      <c r="BB272" s="57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c r="BZ272" s="103"/>
      <c r="CA272" s="103"/>
      <c r="CB272" s="103"/>
      <c r="CC272" s="103"/>
      <c r="CD272" s="103"/>
      <c r="CE272" s="103"/>
      <c r="CF272" s="103"/>
      <c r="CG272" s="103"/>
      <c r="CH272" s="103"/>
      <c r="CI272" s="103"/>
      <c r="CJ272" s="103"/>
      <c r="CK272" s="103"/>
      <c r="CL272" s="103"/>
      <c r="CM272" s="103"/>
      <c r="CN272" s="103"/>
      <c r="CQ272" s="10"/>
      <c r="CR272" s="10"/>
      <c r="CS272" s="10"/>
      <c r="CT272" s="10"/>
      <c r="CU272" s="10"/>
      <c r="CV272" s="10"/>
      <c r="CW272" s="10"/>
      <c r="CX272" s="10"/>
      <c r="CY272" s="10"/>
      <c r="CZ272" s="10"/>
    </row>
    <row r="273" spans="2:113" ht="6" customHeight="1" x14ac:dyDescent="0.2">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574"/>
      <c r="AH273" s="168"/>
      <c r="AI273" s="168"/>
      <c r="AJ273" s="168"/>
      <c r="AK273" s="168"/>
      <c r="AL273" s="168"/>
      <c r="AM273" s="168"/>
      <c r="AN273" s="168"/>
      <c r="AO273" s="168"/>
      <c r="AP273" s="168"/>
      <c r="AQ273" s="574"/>
      <c r="AR273" s="574"/>
      <c r="AS273" s="574"/>
      <c r="AT273" s="574"/>
      <c r="AU273" s="574"/>
      <c r="AV273" s="574"/>
      <c r="AW273" s="574"/>
      <c r="AX273" s="574"/>
      <c r="AY273" s="574"/>
      <c r="AZ273" s="574"/>
      <c r="BA273" s="574"/>
      <c r="BB273" s="574"/>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Q273" s="10"/>
      <c r="CR273" s="10"/>
      <c r="CS273" s="10"/>
      <c r="CT273" s="10"/>
      <c r="CU273" s="10"/>
      <c r="CV273" s="10"/>
      <c r="CW273" s="10"/>
      <c r="CX273" s="10"/>
      <c r="CY273" s="10"/>
      <c r="CZ273" s="10"/>
    </row>
    <row r="274" spans="2:113" ht="27.75" customHeight="1" x14ac:dyDescent="0.25">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574"/>
      <c r="AH274" s="168"/>
      <c r="AI274" s="168"/>
      <c r="AJ274" s="168"/>
      <c r="AK274" s="168"/>
      <c r="AL274" s="168"/>
      <c r="AM274" s="168"/>
      <c r="AN274" s="168"/>
      <c r="AO274" s="168"/>
      <c r="AP274" s="168"/>
      <c r="AQ274" s="574"/>
      <c r="AR274" s="574"/>
      <c r="AS274" s="574"/>
      <c r="AT274" s="574"/>
      <c r="AU274" s="574"/>
      <c r="AV274" s="574"/>
      <c r="AW274" s="574"/>
      <c r="AX274" s="574"/>
      <c r="AY274" s="574"/>
      <c r="AZ274" s="574"/>
      <c r="BA274" s="574"/>
      <c r="BB274" s="574"/>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305" t="s">
        <v>96</v>
      </c>
      <c r="CQ274" s="1306"/>
      <c r="CR274" s="1307"/>
      <c r="CS274" s="3" t="s">
        <v>68</v>
      </c>
      <c r="CT274" s="3" t="s">
        <v>98</v>
      </c>
      <c r="CU274" s="3" t="s">
        <v>101</v>
      </c>
      <c r="CV274" s="10"/>
      <c r="CW274" s="10"/>
      <c r="CX274" s="10"/>
      <c r="CY274" s="10"/>
      <c r="CZ274" s="10"/>
    </row>
    <row r="275" spans="2:113" ht="14.25" customHeight="1" x14ac:dyDescent="0.25">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574"/>
      <c r="AH275" s="168"/>
      <c r="AI275" s="168"/>
      <c r="AJ275" s="168"/>
      <c r="AK275" s="168"/>
      <c r="AL275" s="168"/>
      <c r="AM275" s="168"/>
      <c r="AN275" s="168"/>
      <c r="AO275" s="168"/>
      <c r="AP275" s="168"/>
      <c r="AQ275" s="574"/>
      <c r="AR275" s="574"/>
      <c r="AS275" s="574"/>
      <c r="AT275" s="574"/>
      <c r="AU275" s="574"/>
      <c r="AV275" s="574"/>
      <c r="AW275" s="574"/>
      <c r="AX275" s="574"/>
      <c r="AY275" s="574"/>
      <c r="AZ275" s="574"/>
      <c r="BA275" s="574"/>
      <c r="BB275" s="574"/>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033" t="s">
        <v>97</v>
      </c>
      <c r="CQ275" s="1034"/>
      <c r="CR275" s="1035"/>
      <c r="CS275" s="172"/>
      <c r="CT275" s="173">
        <v>0</v>
      </c>
      <c r="CU275" s="174"/>
      <c r="CV275" s="10"/>
      <c r="CW275" s="10"/>
      <c r="CX275" s="10"/>
      <c r="CY275" s="10"/>
      <c r="CZ275" s="10"/>
    </row>
    <row r="276" spans="2:113" ht="14.25" customHeight="1" x14ac:dyDescent="0.25">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574"/>
      <c r="AH276" s="168"/>
      <c r="AI276" s="168"/>
      <c r="AJ276" s="168"/>
      <c r="AK276" s="168"/>
      <c r="AL276" s="168"/>
      <c r="AM276" s="168"/>
      <c r="AN276" s="168"/>
      <c r="AO276" s="168"/>
      <c r="AP276" s="168"/>
      <c r="AQ276" s="574"/>
      <c r="AR276" s="574"/>
      <c r="AS276" s="574"/>
      <c r="AT276" s="574"/>
      <c r="AU276" s="574"/>
      <c r="AV276" s="574"/>
      <c r="AW276" s="574"/>
      <c r="AX276" s="574"/>
      <c r="AY276" s="574"/>
      <c r="AZ276" s="574"/>
      <c r="BA276" s="574"/>
      <c r="BB276" s="574"/>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310" t="s">
        <v>94</v>
      </c>
      <c r="CQ276" s="1311"/>
      <c r="CR276" s="1748"/>
      <c r="CS276" s="172">
        <v>91</v>
      </c>
      <c r="CT276" s="173">
        <v>0.95</v>
      </c>
      <c r="CU276" s="173">
        <v>0</v>
      </c>
      <c r="CV276" s="10"/>
      <c r="CW276" s="10"/>
      <c r="CX276" s="10"/>
      <c r="CY276" s="10"/>
      <c r="CZ276" s="10"/>
    </row>
    <row r="277" spans="2:113" ht="14.25" customHeight="1" x14ac:dyDescent="0.25">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574"/>
      <c r="AH277" s="168"/>
      <c r="AI277" s="168"/>
      <c r="AJ277" s="168"/>
      <c r="AK277" s="168"/>
      <c r="AL277" s="168"/>
      <c r="AM277" s="168"/>
      <c r="AN277" s="168"/>
      <c r="AO277" s="168"/>
      <c r="AP277" s="168"/>
      <c r="AQ277" s="574"/>
      <c r="AR277" s="574"/>
      <c r="AS277" s="574"/>
      <c r="AT277" s="574"/>
      <c r="AU277" s="574"/>
      <c r="AV277" s="574"/>
      <c r="AW277" s="574"/>
      <c r="AX277" s="574"/>
      <c r="AY277" s="574"/>
      <c r="AZ277" s="574"/>
      <c r="BA277" s="574"/>
      <c r="BB277" s="574"/>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310" t="s">
        <v>334</v>
      </c>
      <c r="CQ277" s="1311"/>
      <c r="CR277" s="1748"/>
      <c r="CS277" s="172">
        <v>92</v>
      </c>
      <c r="CT277" s="173">
        <v>0.95</v>
      </c>
      <c r="CU277" s="173">
        <v>0</v>
      </c>
      <c r="CV277" s="10"/>
      <c r="CW277" s="10"/>
      <c r="CX277" s="10"/>
      <c r="CY277" s="10"/>
      <c r="CZ277" s="10"/>
    </row>
    <row r="278" spans="2:113" ht="15.75" x14ac:dyDescent="0.25">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574"/>
      <c r="AH278" s="168"/>
      <c r="AI278" s="168"/>
      <c r="AJ278" s="168"/>
      <c r="AK278" s="168"/>
      <c r="AL278" s="168"/>
      <c r="AM278" s="168"/>
      <c r="AN278" s="168"/>
      <c r="AO278" s="168"/>
      <c r="AP278" s="168"/>
      <c r="AQ278" s="574"/>
      <c r="AR278" s="574"/>
      <c r="AS278" s="574"/>
      <c r="AT278" s="574"/>
      <c r="AU278" s="574"/>
      <c r="AV278" s="574"/>
      <c r="AW278" s="574"/>
      <c r="AX278" s="574"/>
      <c r="AY278" s="574"/>
      <c r="AZ278" s="574"/>
      <c r="BA278" s="574"/>
      <c r="BB278" s="574"/>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310" t="s">
        <v>330</v>
      </c>
      <c r="CQ278" s="1311"/>
      <c r="CR278" s="1748"/>
      <c r="CS278" s="172">
        <v>96</v>
      </c>
      <c r="CT278" s="173">
        <v>0.95</v>
      </c>
      <c r="CU278" s="173">
        <v>0</v>
      </c>
      <c r="CV278" s="10"/>
      <c r="CW278" s="18"/>
      <c r="CX278" s="18"/>
      <c r="CY278" s="18"/>
      <c r="CZ278" s="18"/>
      <c r="DA278" s="142"/>
      <c r="DB278" s="142"/>
      <c r="DC278" s="18"/>
      <c r="DD278" s="18"/>
      <c r="DE278" s="18"/>
      <c r="DF278" s="18"/>
      <c r="DG278" s="18"/>
      <c r="DH278" s="18"/>
      <c r="DI278" s="18"/>
    </row>
    <row r="279" spans="2:113" ht="17.25" customHeight="1" x14ac:dyDescent="0.25">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574"/>
      <c r="AH279" s="168"/>
      <c r="AI279" s="168"/>
      <c r="AJ279" s="168"/>
      <c r="AK279" s="168"/>
      <c r="AL279" s="168"/>
      <c r="AM279" s="168"/>
      <c r="AN279" s="168"/>
      <c r="AO279" s="168"/>
      <c r="AP279" s="168"/>
      <c r="AQ279" s="574"/>
      <c r="AR279" s="574"/>
      <c r="AS279" s="574"/>
      <c r="AT279" s="574"/>
      <c r="AU279" s="574"/>
      <c r="AV279" s="574"/>
      <c r="AW279" s="574"/>
      <c r="AX279" s="574"/>
      <c r="AY279" s="574"/>
      <c r="AZ279" s="574"/>
      <c r="BA279" s="574"/>
      <c r="BB279" s="574"/>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310" t="s">
        <v>95</v>
      </c>
      <c r="CQ279" s="1311"/>
      <c r="CR279" s="1748"/>
      <c r="CS279" s="172">
        <v>97</v>
      </c>
      <c r="CT279" s="173">
        <v>0.95</v>
      </c>
      <c r="CU279" s="173">
        <v>0</v>
      </c>
      <c r="CV279" s="10"/>
      <c r="CW279" s="18"/>
      <c r="CX279" s="18"/>
      <c r="CY279" s="18"/>
      <c r="CZ279" s="18"/>
      <c r="DA279" s="142"/>
      <c r="DB279" s="142"/>
      <c r="DC279" s="18"/>
      <c r="DD279" s="18"/>
      <c r="DE279" s="18"/>
      <c r="DF279" s="18"/>
      <c r="DG279" s="18"/>
      <c r="DH279" s="18"/>
      <c r="DI279" s="18"/>
    </row>
    <row r="280" spans="2:113" ht="12.75" customHeight="1" x14ac:dyDescent="0.25">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574"/>
      <c r="AH280" s="168"/>
      <c r="AI280" s="168"/>
      <c r="AJ280" s="168"/>
      <c r="AK280" s="168"/>
      <c r="AL280" s="168"/>
      <c r="AM280" s="168"/>
      <c r="AN280" s="168"/>
      <c r="AO280" s="168"/>
      <c r="AP280" s="168"/>
      <c r="AQ280" s="574"/>
      <c r="AR280" s="574"/>
      <c r="AS280" s="574"/>
      <c r="AT280" s="574"/>
      <c r="AU280" s="574"/>
      <c r="AV280" s="574"/>
      <c r="AW280" s="574"/>
      <c r="AX280" s="574"/>
      <c r="AY280" s="574"/>
      <c r="AZ280" s="574"/>
      <c r="BA280" s="574"/>
      <c r="BB280" s="574"/>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033" t="s">
        <v>87</v>
      </c>
      <c r="CQ280" s="1034"/>
      <c r="CR280" s="1035"/>
      <c r="CS280" s="172">
        <v>98</v>
      </c>
      <c r="CT280" s="173">
        <v>0.95</v>
      </c>
      <c r="CU280" s="173">
        <v>0</v>
      </c>
      <c r="CV280" s="10"/>
      <c r="CW280" s="18"/>
      <c r="CX280" s="175"/>
      <c r="CY280" s="176"/>
      <c r="CZ280" s="18"/>
      <c r="DA280" s="18"/>
      <c r="DB280" s="142"/>
      <c r="DC280" s="177"/>
      <c r="DD280" s="177"/>
      <c r="DE280" s="177"/>
      <c r="DF280" s="177"/>
      <c r="DG280" s="96"/>
      <c r="DH280" s="18"/>
      <c r="DI280" s="18"/>
    </row>
    <row r="281" spans="2:113" ht="15.75" x14ac:dyDescent="0.25">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574"/>
      <c r="AH281" s="168"/>
      <c r="AI281" s="168"/>
      <c r="AJ281" s="168"/>
      <c r="AK281" s="168"/>
      <c r="AL281" s="168"/>
      <c r="AM281" s="168"/>
      <c r="AN281" s="168"/>
      <c r="AO281" s="168"/>
      <c r="AP281" s="168"/>
      <c r="AQ281" s="574"/>
      <c r="AR281" s="574"/>
      <c r="AS281" s="574"/>
      <c r="AT281" s="574"/>
      <c r="AU281" s="574"/>
      <c r="AV281" s="574"/>
      <c r="AW281" s="574"/>
      <c r="AX281" s="574"/>
      <c r="AY281" s="574"/>
      <c r="AZ281" s="574"/>
      <c r="BA281" s="574"/>
      <c r="BB281" s="574"/>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033" t="s">
        <v>178</v>
      </c>
      <c r="CQ281" s="1034"/>
      <c r="CR281" s="1035"/>
      <c r="CS281" s="172">
        <v>99</v>
      </c>
      <c r="CT281" s="173">
        <v>1</v>
      </c>
      <c r="CU281" s="173">
        <v>1</v>
      </c>
      <c r="CV281" s="10"/>
      <c r="CW281" s="18"/>
      <c r="CX281" s="18"/>
      <c r="CY281" s="18"/>
      <c r="CZ281" s="18"/>
      <c r="DA281" s="18"/>
      <c r="DB281" s="142"/>
      <c r="DC281" s="142"/>
      <c r="DD281" s="142"/>
      <c r="DE281" s="142"/>
      <c r="DF281" s="142"/>
      <c r="DG281" s="142"/>
      <c r="DH281" s="18"/>
      <c r="DI281" s="18"/>
    </row>
    <row r="282" spans="2:113" ht="15" x14ac:dyDescent="0.2">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574"/>
      <c r="AH282" s="168"/>
      <c r="AI282" s="168"/>
      <c r="AJ282" s="168"/>
      <c r="AK282" s="168"/>
      <c r="AL282" s="168"/>
      <c r="AM282" s="168"/>
      <c r="AN282" s="168"/>
      <c r="AO282" s="168"/>
      <c r="AP282" s="168"/>
      <c r="AQ282" s="574"/>
      <c r="AR282" s="574"/>
      <c r="AS282" s="574"/>
      <c r="AT282" s="574"/>
      <c r="AU282" s="574"/>
      <c r="AV282" s="574"/>
      <c r="AW282" s="574"/>
      <c r="AX282" s="574"/>
      <c r="AY282" s="574"/>
      <c r="AZ282" s="574"/>
      <c r="BA282" s="574"/>
      <c r="BB282" s="574"/>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P282" s="18"/>
      <c r="CQ282" s="18"/>
      <c r="CR282" s="18"/>
      <c r="CS282" s="178"/>
      <c r="CT282" s="10"/>
      <c r="CU282" s="10"/>
      <c r="CV282" s="10"/>
      <c r="CW282" s="18"/>
      <c r="CX282" s="18"/>
      <c r="CY282" s="18"/>
      <c r="CZ282" s="18"/>
      <c r="DA282" s="18"/>
      <c r="DB282" s="142"/>
      <c r="DC282" s="142"/>
      <c r="DD282" s="142"/>
      <c r="DE282" s="142"/>
      <c r="DF282" s="142"/>
      <c r="DG282" s="142"/>
      <c r="DH282" s="18"/>
      <c r="DI282" s="18"/>
    </row>
    <row r="283" spans="2:113" ht="15.75" x14ac:dyDescent="0.25">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574"/>
      <c r="AH283" s="168"/>
      <c r="AI283" s="168"/>
      <c r="AJ283" s="168"/>
      <c r="AK283" s="168"/>
      <c r="AL283" s="168"/>
      <c r="AM283" s="168"/>
      <c r="AN283" s="168"/>
      <c r="AO283" s="168"/>
      <c r="AP283" s="168"/>
      <c r="AQ283" s="574"/>
      <c r="AR283" s="574"/>
      <c r="AS283" s="574"/>
      <c r="AT283" s="574"/>
      <c r="AU283" s="574"/>
      <c r="AV283" s="574"/>
      <c r="AW283" s="574"/>
      <c r="AX283" s="574"/>
      <c r="AY283" s="574"/>
      <c r="AZ283" s="574"/>
      <c r="BA283" s="574"/>
      <c r="BB283" s="574"/>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P283" s="1308" t="s">
        <v>124</v>
      </c>
      <c r="CQ283" s="1309"/>
      <c r="CR283" s="1309"/>
      <c r="CS283" s="18"/>
      <c r="CT283" s="10"/>
      <c r="CU283" s="10"/>
      <c r="CV283" s="10"/>
      <c r="CW283" s="18"/>
      <c r="CX283" s="180"/>
      <c r="CY283" s="18"/>
      <c r="CZ283" s="18"/>
      <c r="DA283" s="18"/>
      <c r="DB283" s="18"/>
      <c r="DC283" s="18"/>
      <c r="DD283" s="18"/>
      <c r="DE283" s="18"/>
      <c r="DF283" s="18"/>
      <c r="DG283" s="18"/>
      <c r="DH283" s="18"/>
      <c r="DI283" s="18"/>
    </row>
    <row r="284" spans="2:113" ht="15.75" x14ac:dyDescent="0.25">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574"/>
      <c r="AH284" s="168"/>
      <c r="AI284" s="168"/>
      <c r="AJ284" s="168"/>
      <c r="AK284" s="168"/>
      <c r="AL284" s="168"/>
      <c r="AM284" s="168"/>
      <c r="AN284" s="168"/>
      <c r="AO284" s="168"/>
      <c r="AP284" s="168"/>
      <c r="AQ284" s="574"/>
      <c r="AR284" s="574"/>
      <c r="AS284" s="574"/>
      <c r="AT284" s="574"/>
      <c r="AU284" s="574"/>
      <c r="AV284" s="574"/>
      <c r="AW284" s="574"/>
      <c r="AX284" s="574"/>
      <c r="AY284" s="574"/>
      <c r="AZ284" s="574"/>
      <c r="BA284" s="574"/>
      <c r="BB284" s="574"/>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P284" s="1305" t="s">
        <v>129</v>
      </c>
      <c r="CQ284" s="1306"/>
      <c r="CR284" s="1306"/>
      <c r="CS284" s="181">
        <f>+S32</f>
        <v>0</v>
      </c>
      <c r="CT284" s="10"/>
      <c r="CU284" s="10"/>
      <c r="CV284" s="10"/>
      <c r="CW284" s="18"/>
      <c r="CX284" s="180"/>
      <c r="CY284" s="18"/>
      <c r="CZ284" s="18"/>
      <c r="DA284" s="18"/>
      <c r="DB284" s="18"/>
      <c r="DC284" s="18"/>
      <c r="DD284" s="18"/>
      <c r="DE284" s="18"/>
      <c r="DF284" s="18"/>
      <c r="DG284" s="18"/>
      <c r="DH284" s="18"/>
      <c r="DI284" s="18"/>
    </row>
    <row r="285" spans="2:113" ht="15.75" x14ac:dyDescent="0.2">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574"/>
      <c r="AH285" s="168"/>
      <c r="AI285" s="168"/>
      <c r="AJ285" s="168"/>
      <c r="AK285" s="168"/>
      <c r="AL285" s="168"/>
      <c r="AM285" s="168"/>
      <c r="AN285" s="168"/>
      <c r="AO285" s="168"/>
      <c r="AP285" s="168"/>
      <c r="AQ285" s="574"/>
      <c r="AR285" s="574"/>
      <c r="AS285" s="574"/>
      <c r="AT285" s="574"/>
      <c r="AU285" s="574"/>
      <c r="AV285" s="574"/>
      <c r="AW285" s="574"/>
      <c r="AX285" s="574"/>
      <c r="AY285" s="574"/>
      <c r="AZ285" s="574"/>
      <c r="BA285" s="574"/>
      <c r="BB285" s="574"/>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P285" s="1310" t="s">
        <v>125</v>
      </c>
      <c r="CQ285" s="1311"/>
      <c r="CR285" s="1311"/>
      <c r="CS285" s="182">
        <f>+LEN(CS284)</f>
        <v>1</v>
      </c>
      <c r="CT285" s="10"/>
      <c r="CU285" s="10"/>
      <c r="CV285" s="10"/>
      <c r="CW285" s="18"/>
      <c r="CX285" s="180"/>
      <c r="CY285" s="18"/>
      <c r="CZ285" s="18"/>
      <c r="DA285" s="18"/>
      <c r="DB285" s="142"/>
      <c r="DC285" s="142"/>
      <c r="DD285" s="142"/>
      <c r="DE285" s="142"/>
      <c r="DF285" s="142"/>
      <c r="DG285" s="142"/>
      <c r="DH285" s="18"/>
      <c r="DI285" s="18"/>
    </row>
    <row r="286" spans="2:113" ht="15.75" x14ac:dyDescent="0.2">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574"/>
      <c r="AH286" s="168"/>
      <c r="AI286" s="168"/>
      <c r="AJ286" s="168"/>
      <c r="AK286" s="168"/>
      <c r="AL286" s="168"/>
      <c r="AM286" s="168"/>
      <c r="AN286" s="168"/>
      <c r="AO286" s="168"/>
      <c r="AP286" s="168"/>
      <c r="AQ286" s="574"/>
      <c r="AR286" s="574"/>
      <c r="AS286" s="574"/>
      <c r="AT286" s="574"/>
      <c r="AU286" s="574"/>
      <c r="AV286" s="574"/>
      <c r="AW286" s="574"/>
      <c r="AX286" s="574"/>
      <c r="AY286" s="574"/>
      <c r="AZ286" s="574"/>
      <c r="BA286" s="574"/>
      <c r="BB286" s="574"/>
      <c r="BD286" s="168"/>
      <c r="BE286" s="168"/>
      <c r="BF286" s="168"/>
      <c r="BG286" s="168"/>
      <c r="BH286" s="168"/>
      <c r="BI286" s="168"/>
      <c r="BJ286" s="168"/>
      <c r="BK286" s="168"/>
      <c r="BL286" s="168"/>
      <c r="BM286" s="168"/>
      <c r="BN286" s="168"/>
      <c r="BO286" s="168"/>
      <c r="BP286" s="168"/>
      <c r="BQ286" s="168"/>
      <c r="BR286" s="168"/>
      <c r="BS286" s="168"/>
      <c r="BT286" s="168"/>
      <c r="BU286" s="168"/>
      <c r="BV286" s="168"/>
      <c r="BW286" s="168"/>
      <c r="BX286" s="168"/>
      <c r="BY286" s="168"/>
      <c r="BZ286" s="168"/>
      <c r="CA286" s="168"/>
      <c r="CB286" s="168"/>
      <c r="CC286" s="168"/>
      <c r="CD286" s="168"/>
      <c r="CE286" s="168"/>
      <c r="CF286" s="168"/>
      <c r="CG286" s="168"/>
      <c r="CH286" s="168"/>
      <c r="CI286" s="168"/>
      <c r="CJ286" s="168"/>
      <c r="CK286" s="168"/>
      <c r="CL286" s="168"/>
      <c r="CM286" s="168"/>
      <c r="CN286" s="168"/>
      <c r="CP286" s="1310" t="s">
        <v>189</v>
      </c>
      <c r="CQ286" s="1311"/>
      <c r="CR286" s="1311"/>
      <c r="CS286" s="181">
        <f>IF(CS285&lt;8,1,0)</f>
        <v>1</v>
      </c>
      <c r="CU286" s="10"/>
      <c r="CV286" s="10"/>
      <c r="CW286" s="18"/>
      <c r="CX286" s="183"/>
      <c r="CY286" s="184"/>
      <c r="CZ286" s="18"/>
      <c r="DA286" s="18"/>
      <c r="DB286" s="142"/>
      <c r="DC286" s="142"/>
      <c r="DD286" s="142"/>
      <c r="DE286" s="142"/>
      <c r="DF286" s="142"/>
      <c r="DG286" s="142"/>
      <c r="DH286" s="18"/>
      <c r="DI286" s="18"/>
    </row>
    <row r="287" spans="2:113" ht="15.75" x14ac:dyDescent="0.25">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574"/>
      <c r="AH287" s="168"/>
      <c r="AI287" s="168"/>
      <c r="AJ287" s="168"/>
      <c r="AK287" s="168"/>
      <c r="AL287" s="168"/>
      <c r="AM287" s="168"/>
      <c r="AN287" s="168"/>
      <c r="AO287" s="168"/>
      <c r="AP287" s="168"/>
      <c r="AQ287" s="574"/>
      <c r="AR287" s="574"/>
      <c r="AS287" s="574"/>
      <c r="AT287" s="574"/>
      <c r="AU287" s="574"/>
      <c r="AV287" s="574"/>
      <c r="AW287" s="574"/>
      <c r="AX287" s="574"/>
      <c r="AY287" s="574"/>
      <c r="AZ287" s="574"/>
      <c r="BA287" s="574"/>
      <c r="BB287" s="574"/>
      <c r="BD287" s="168"/>
      <c r="BE287" s="168"/>
      <c r="BF287" s="168"/>
      <c r="BG287" s="168"/>
      <c r="BH287" s="168"/>
      <c r="BI287" s="168"/>
      <c r="BJ287" s="168"/>
      <c r="BK287" s="168"/>
      <c r="BL287" s="168"/>
      <c r="BM287" s="168"/>
      <c r="BN287" s="168"/>
      <c r="BO287" s="168"/>
      <c r="BP287" s="168"/>
      <c r="BQ287" s="168"/>
      <c r="BR287" s="168"/>
      <c r="BS287" s="168"/>
      <c r="BT287" s="168"/>
      <c r="BU287" s="168"/>
      <c r="BV287" s="168"/>
      <c r="BW287" s="168"/>
      <c r="BX287" s="168"/>
      <c r="BY287" s="168"/>
      <c r="BZ287" s="168"/>
      <c r="CA287" s="168"/>
      <c r="CB287" s="168"/>
      <c r="CC287" s="168"/>
      <c r="CD287" s="168"/>
      <c r="CE287" s="168"/>
      <c r="CF287" s="168"/>
      <c r="CG287" s="168"/>
      <c r="CH287" s="168"/>
      <c r="CI287" s="168"/>
      <c r="CJ287" s="168"/>
      <c r="CK287" s="168"/>
      <c r="CL287" s="168"/>
      <c r="CM287" s="168"/>
      <c r="CN287" s="168"/>
      <c r="CP287" s="1305" t="s">
        <v>128</v>
      </c>
      <c r="CQ287" s="1306"/>
      <c r="CR287" s="1306"/>
      <c r="CS287" s="185">
        <f>+S34</f>
        <v>0</v>
      </c>
      <c r="CT287" s="10"/>
      <c r="CU287" s="10"/>
      <c r="CV287" s="10"/>
      <c r="CW287" s="18"/>
      <c r="CX287" s="183"/>
      <c r="CY287" s="184"/>
      <c r="CZ287" s="18"/>
      <c r="DA287" s="18"/>
      <c r="DB287" s="142"/>
      <c r="DC287" s="142"/>
      <c r="DD287" s="142"/>
      <c r="DE287" s="142"/>
      <c r="DF287" s="142"/>
      <c r="DG287" s="142"/>
      <c r="DH287" s="18"/>
      <c r="DI287" s="18"/>
    </row>
    <row r="288" spans="2:113" ht="15.75" x14ac:dyDescent="0.2">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574"/>
      <c r="AH288" s="168"/>
      <c r="AI288" s="168"/>
      <c r="AJ288" s="168"/>
      <c r="AK288" s="168"/>
      <c r="AL288" s="168"/>
      <c r="AM288" s="168"/>
      <c r="AN288" s="168"/>
      <c r="AO288" s="168"/>
      <c r="AP288" s="168"/>
      <c r="AQ288" s="574"/>
      <c r="AR288" s="574"/>
      <c r="AS288" s="574"/>
      <c r="AT288" s="574"/>
      <c r="AU288" s="574"/>
      <c r="AV288" s="574"/>
      <c r="AW288" s="574"/>
      <c r="AX288" s="574"/>
      <c r="AY288" s="574"/>
      <c r="AZ288" s="574"/>
      <c r="BA288" s="574"/>
      <c r="BB288" s="574"/>
      <c r="BD288" s="168"/>
      <c r="BE288" s="168"/>
      <c r="BF288" s="168"/>
      <c r="BG288" s="168"/>
      <c r="BH288" s="168"/>
      <c r="BI288" s="168"/>
      <c r="BJ288" s="168"/>
      <c r="BK288" s="168"/>
      <c r="BL288" s="168"/>
      <c r="BM288" s="168"/>
      <c r="BN288" s="168"/>
      <c r="BO288" s="168"/>
      <c r="BP288" s="168"/>
      <c r="BQ288" s="168"/>
      <c r="BR288" s="168"/>
      <c r="BS288" s="168"/>
      <c r="BT288" s="168"/>
      <c r="BU288" s="168"/>
      <c r="BV288" s="168"/>
      <c r="BW288" s="168"/>
      <c r="BX288" s="168"/>
      <c r="BY288" s="168"/>
      <c r="BZ288" s="168"/>
      <c r="CA288" s="168"/>
      <c r="CB288" s="168"/>
      <c r="CC288" s="168"/>
      <c r="CD288" s="168"/>
      <c r="CE288" s="168"/>
      <c r="CF288" s="168"/>
      <c r="CG288" s="168"/>
      <c r="CH288" s="168"/>
      <c r="CI288" s="168"/>
      <c r="CJ288" s="168"/>
      <c r="CK288" s="168"/>
      <c r="CL288" s="168"/>
      <c r="CM288" s="168"/>
      <c r="CN288" s="168"/>
      <c r="CP288" s="1310" t="s">
        <v>126</v>
      </c>
      <c r="CQ288" s="1311"/>
      <c r="CR288" s="1311"/>
      <c r="CS288" s="182">
        <f>+LEN(CS287)</f>
        <v>1</v>
      </c>
      <c r="CU288" s="10"/>
      <c r="CV288" s="10"/>
      <c r="CW288" s="18"/>
      <c r="CX288" s="183"/>
      <c r="CY288" s="184"/>
      <c r="CZ288" s="18"/>
      <c r="DA288" s="18"/>
      <c r="DB288" s="142"/>
      <c r="DC288" s="142"/>
      <c r="DD288" s="142"/>
      <c r="DE288" s="142"/>
      <c r="DF288" s="142"/>
      <c r="DG288" s="142"/>
      <c r="DH288" s="18"/>
      <c r="DI288" s="18"/>
    </row>
    <row r="289" spans="2:113" ht="15.75" x14ac:dyDescent="0.2">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c r="AB289" s="168"/>
      <c r="AC289" s="168"/>
      <c r="AD289" s="168"/>
      <c r="AE289" s="168"/>
      <c r="AF289" s="168"/>
      <c r="AG289" s="574"/>
      <c r="AH289" s="168"/>
      <c r="AI289" s="168"/>
      <c r="AJ289" s="168"/>
      <c r="AK289" s="168"/>
      <c r="AL289" s="168"/>
      <c r="AM289" s="168"/>
      <c r="AN289" s="168"/>
      <c r="AO289" s="168"/>
      <c r="AP289" s="168"/>
      <c r="AQ289" s="574"/>
      <c r="AR289" s="574"/>
      <c r="AS289" s="574"/>
      <c r="AT289" s="574"/>
      <c r="AU289" s="574"/>
      <c r="AV289" s="574"/>
      <c r="AW289" s="574"/>
      <c r="AX289" s="574"/>
      <c r="AY289" s="574"/>
      <c r="AZ289" s="574"/>
      <c r="BA289" s="574"/>
      <c r="BB289" s="574"/>
      <c r="BD289" s="168"/>
      <c r="BE289" s="168"/>
      <c r="BF289" s="168"/>
      <c r="BG289" s="168"/>
      <c r="BH289" s="168"/>
      <c r="BI289" s="168"/>
      <c r="BJ289" s="168"/>
      <c r="BK289" s="168"/>
      <c r="BL289" s="168"/>
      <c r="BM289" s="168"/>
      <c r="BN289" s="168"/>
      <c r="BO289" s="168"/>
      <c r="BP289" s="168"/>
      <c r="BQ289" s="168"/>
      <c r="BR289" s="168"/>
      <c r="BS289" s="168"/>
      <c r="BT289" s="168"/>
      <c r="BU289" s="168"/>
      <c r="BV289" s="168"/>
      <c r="BW289" s="168"/>
      <c r="BX289" s="168"/>
      <c r="BY289" s="168"/>
      <c r="BZ289" s="168"/>
      <c r="CA289" s="168"/>
      <c r="CB289" s="168"/>
      <c r="CC289" s="168"/>
      <c r="CD289" s="168"/>
      <c r="CE289" s="168"/>
      <c r="CF289" s="168"/>
      <c r="CG289" s="168"/>
      <c r="CH289" s="168"/>
      <c r="CI289" s="168"/>
      <c r="CJ289" s="168"/>
      <c r="CK289" s="168"/>
      <c r="CL289" s="168"/>
      <c r="CM289" s="168"/>
      <c r="CN289" s="168"/>
      <c r="CP289" s="1310" t="s">
        <v>190</v>
      </c>
      <c r="CQ289" s="1311"/>
      <c r="CR289" s="1311"/>
      <c r="CS289" s="181">
        <f>IF(CS288&lt;5,1,0)</f>
        <v>1</v>
      </c>
      <c r="CU289" s="10"/>
      <c r="CV289" s="10"/>
      <c r="CW289" s="18"/>
      <c r="CX289" s="183"/>
      <c r="CY289" s="184"/>
      <c r="CZ289" s="18"/>
      <c r="DA289" s="18"/>
      <c r="DB289" s="142"/>
      <c r="DC289" s="142"/>
      <c r="DD289" s="142"/>
      <c r="DE289" s="142"/>
      <c r="DF289" s="142"/>
      <c r="DG289" s="142"/>
      <c r="DH289" s="18"/>
      <c r="DI289" s="18"/>
    </row>
    <row r="290" spans="2:113" ht="15.75" x14ac:dyDescent="0.25">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c r="AB290" s="168"/>
      <c r="AC290" s="168"/>
      <c r="AD290" s="168"/>
      <c r="AE290" s="168"/>
      <c r="AF290" s="168"/>
      <c r="AG290" s="574"/>
      <c r="AH290" s="168"/>
      <c r="AI290" s="168"/>
      <c r="AJ290" s="168"/>
      <c r="AK290" s="168"/>
      <c r="AL290" s="168"/>
      <c r="AM290" s="168"/>
      <c r="AN290" s="168"/>
      <c r="AO290" s="168"/>
      <c r="AP290" s="168"/>
      <c r="AQ290" s="574"/>
      <c r="AR290" s="574"/>
      <c r="AS290" s="574"/>
      <c r="AT290" s="574"/>
      <c r="AU290" s="574"/>
      <c r="AV290" s="574"/>
      <c r="AW290" s="574"/>
      <c r="AX290" s="574"/>
      <c r="AY290" s="574"/>
      <c r="AZ290" s="574"/>
      <c r="BA290" s="574"/>
      <c r="BB290" s="574"/>
      <c r="BD290" s="168"/>
      <c r="BE290" s="168"/>
      <c r="BF290" s="168"/>
      <c r="BG290" s="168"/>
      <c r="BH290" s="168"/>
      <c r="BI290" s="168"/>
      <c r="BJ290" s="168"/>
      <c r="BK290" s="168"/>
      <c r="BL290" s="168"/>
      <c r="BM290" s="168"/>
      <c r="BN290" s="168"/>
      <c r="BO290" s="168"/>
      <c r="BP290" s="168"/>
      <c r="BQ290" s="168"/>
      <c r="BR290" s="168"/>
      <c r="BS290" s="168"/>
      <c r="BT290" s="168"/>
      <c r="BU290" s="168"/>
      <c r="BV290" s="168"/>
      <c r="BW290" s="168"/>
      <c r="BX290" s="168"/>
      <c r="BY290" s="168"/>
      <c r="BZ290" s="168"/>
      <c r="CA290" s="168"/>
      <c r="CB290" s="168"/>
      <c r="CC290" s="168"/>
      <c r="CD290" s="168"/>
      <c r="CE290" s="168"/>
      <c r="CF290" s="168"/>
      <c r="CG290" s="168"/>
      <c r="CH290" s="168"/>
      <c r="CI290" s="168"/>
      <c r="CJ290" s="168"/>
      <c r="CK290" s="168"/>
      <c r="CL290" s="168"/>
      <c r="CM290" s="168"/>
      <c r="CN290" s="168"/>
      <c r="CP290" s="1305" t="s">
        <v>86</v>
      </c>
      <c r="CQ290" s="1306"/>
      <c r="CR290" s="1306"/>
      <c r="CS290" s="186">
        <f>+S36</f>
        <v>0</v>
      </c>
      <c r="CU290" s="10"/>
      <c r="CV290" s="10"/>
      <c r="CW290" s="18"/>
      <c r="CX290" s="183"/>
      <c r="CY290" s="184"/>
      <c r="CZ290" s="18"/>
      <c r="DA290" s="18"/>
      <c r="DB290" s="142"/>
      <c r="DC290" s="142"/>
      <c r="DD290" s="142"/>
      <c r="DE290" s="142"/>
      <c r="DF290" s="142"/>
      <c r="DG290" s="142"/>
      <c r="DH290" s="18"/>
      <c r="DI290" s="18"/>
    </row>
    <row r="291" spans="2:113" ht="15.75" x14ac:dyDescent="0.25">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574"/>
      <c r="AH291" s="168"/>
      <c r="AI291" s="168"/>
      <c r="AJ291" s="168"/>
      <c r="AK291" s="168"/>
      <c r="AL291" s="168"/>
      <c r="AM291" s="168"/>
      <c r="AN291" s="168"/>
      <c r="AO291" s="168"/>
      <c r="AP291" s="168"/>
      <c r="AQ291" s="574"/>
      <c r="AR291" s="574"/>
      <c r="AS291" s="574"/>
      <c r="AT291" s="574"/>
      <c r="AU291" s="574"/>
      <c r="AV291" s="574"/>
      <c r="AW291" s="574"/>
      <c r="AX291" s="574"/>
      <c r="AY291" s="574"/>
      <c r="AZ291" s="574"/>
      <c r="BA291" s="574"/>
      <c r="BB291" s="574"/>
      <c r="BD291" s="168"/>
      <c r="BE291" s="168"/>
      <c r="BF291" s="168"/>
      <c r="BG291" s="168"/>
      <c r="BH291" s="168"/>
      <c r="BI291" s="168"/>
      <c r="BJ291" s="168"/>
      <c r="BK291" s="168"/>
      <c r="BL291" s="168"/>
      <c r="BM291" s="168"/>
      <c r="BN291" s="168"/>
      <c r="BO291" s="168"/>
      <c r="BP291" s="168"/>
      <c r="BQ291" s="168"/>
      <c r="BR291" s="168"/>
      <c r="BS291" s="168"/>
      <c r="BT291" s="168"/>
      <c r="BU291" s="168"/>
      <c r="BV291" s="168"/>
      <c r="BW291" s="168"/>
      <c r="BX291" s="168"/>
      <c r="BY291" s="168"/>
      <c r="BZ291" s="168"/>
      <c r="CA291" s="168"/>
      <c r="CB291" s="168"/>
      <c r="CC291" s="168"/>
      <c r="CD291" s="168"/>
      <c r="CE291" s="168"/>
      <c r="CF291" s="168"/>
      <c r="CG291" s="168"/>
      <c r="CH291" s="168"/>
      <c r="CI291" s="168"/>
      <c r="CJ291" s="168"/>
      <c r="CK291" s="168"/>
      <c r="CL291" s="168"/>
      <c r="CM291" s="168"/>
      <c r="CN291" s="168"/>
      <c r="CP291" s="1033" t="s">
        <v>127</v>
      </c>
      <c r="CQ291" s="1034"/>
      <c r="CR291" s="1034"/>
      <c r="CS291" s="182">
        <f>+LEN(CS290)</f>
        <v>1</v>
      </c>
      <c r="CT291" s="10"/>
      <c r="CU291" s="10"/>
      <c r="CV291" s="10"/>
      <c r="CW291" s="18"/>
      <c r="CX291" s="183"/>
      <c r="CY291" s="184"/>
      <c r="CZ291" s="18"/>
      <c r="DA291" s="18"/>
      <c r="DB291" s="142"/>
      <c r="DC291" s="142"/>
      <c r="DD291" s="142"/>
      <c r="DE291" s="142"/>
      <c r="DF291" s="142"/>
      <c r="DG291" s="142"/>
      <c r="DH291" s="18"/>
      <c r="DI291" s="18"/>
    </row>
    <row r="292" spans="2:113" ht="15.75" x14ac:dyDescent="0.25">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574"/>
      <c r="AH292" s="168"/>
      <c r="AI292" s="168"/>
      <c r="AJ292" s="168"/>
      <c r="AK292" s="168"/>
      <c r="AL292" s="168"/>
      <c r="AM292" s="168"/>
      <c r="AN292" s="168"/>
      <c r="AO292" s="168"/>
      <c r="AP292" s="168"/>
      <c r="AQ292" s="574"/>
      <c r="AR292" s="574"/>
      <c r="AS292" s="574"/>
      <c r="AT292" s="574"/>
      <c r="AU292" s="574"/>
      <c r="AV292" s="574"/>
      <c r="AW292" s="574"/>
      <c r="AX292" s="574"/>
      <c r="AY292" s="574"/>
      <c r="AZ292" s="574"/>
      <c r="BA292" s="574"/>
      <c r="BB292" s="574"/>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c r="BY292" s="168"/>
      <c r="BZ292" s="168"/>
      <c r="CA292" s="168"/>
      <c r="CB292" s="168"/>
      <c r="CC292" s="168"/>
      <c r="CD292" s="168"/>
      <c r="CE292" s="168"/>
      <c r="CF292" s="168"/>
      <c r="CG292" s="168"/>
      <c r="CH292" s="168"/>
      <c r="CI292" s="168"/>
      <c r="CJ292" s="168"/>
      <c r="CK292" s="168"/>
      <c r="CL292" s="168"/>
      <c r="CM292" s="168"/>
      <c r="CN292" s="168"/>
      <c r="CP292" s="1033" t="s">
        <v>191</v>
      </c>
      <c r="CQ292" s="1034"/>
      <c r="CR292" s="1034"/>
      <c r="CS292" s="181">
        <f>IF(CS291&lt;10,1,0)</f>
        <v>1</v>
      </c>
      <c r="CU292" s="10"/>
      <c r="CV292" s="10"/>
      <c r="CW292" s="18"/>
      <c r="CX292" s="183"/>
      <c r="CY292" s="184"/>
      <c r="CZ292" s="18"/>
      <c r="DA292" s="18"/>
      <c r="DB292" s="142"/>
      <c r="DC292" s="142"/>
      <c r="DD292" s="142"/>
      <c r="DE292" s="142"/>
      <c r="DF292" s="142"/>
      <c r="DG292" s="142"/>
      <c r="DH292" s="18"/>
      <c r="DI292" s="18"/>
    </row>
    <row r="293" spans="2:113" ht="12.75" customHeight="1" x14ac:dyDescent="0.25">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574"/>
      <c r="AH293" s="168"/>
      <c r="AI293" s="168"/>
      <c r="AJ293" s="168"/>
      <c r="AK293" s="168"/>
      <c r="AL293" s="168"/>
      <c r="AM293" s="168"/>
      <c r="AN293" s="168"/>
      <c r="AO293" s="168"/>
      <c r="AP293" s="168"/>
      <c r="AQ293" s="574"/>
      <c r="AR293" s="574"/>
      <c r="AS293" s="574"/>
      <c r="AT293" s="574"/>
      <c r="AU293" s="574"/>
      <c r="AV293" s="574"/>
      <c r="AW293" s="574"/>
      <c r="AX293" s="574"/>
      <c r="AY293" s="574"/>
      <c r="AZ293" s="574"/>
      <c r="BA293" s="574"/>
      <c r="BB293" s="574"/>
      <c r="BD293" s="168"/>
      <c r="BE293" s="168"/>
      <c r="BF293" s="168"/>
      <c r="BG293" s="168"/>
      <c r="BH293" s="168"/>
      <c r="BI293" s="168"/>
      <c r="BJ293" s="168"/>
      <c r="BK293" s="168"/>
      <c r="BL293" s="168"/>
      <c r="BM293" s="168"/>
      <c r="BN293" s="168"/>
      <c r="BO293" s="168"/>
      <c r="BP293" s="168"/>
      <c r="BQ293" s="168"/>
      <c r="BR293" s="168"/>
      <c r="BS293" s="168"/>
      <c r="BT293" s="168"/>
      <c r="BU293" s="168"/>
      <c r="BV293" s="168"/>
      <c r="BW293" s="168"/>
      <c r="BX293" s="168"/>
      <c r="BY293" s="168"/>
      <c r="BZ293" s="168"/>
      <c r="CA293" s="168"/>
      <c r="CB293" s="168"/>
      <c r="CC293" s="168"/>
      <c r="CD293" s="168"/>
      <c r="CE293" s="168"/>
      <c r="CF293" s="168"/>
      <c r="CG293" s="168"/>
      <c r="CH293" s="168"/>
      <c r="CI293" s="168"/>
      <c r="CJ293" s="168"/>
      <c r="CK293" s="168"/>
      <c r="CL293" s="168"/>
      <c r="CM293" s="168"/>
      <c r="CN293" s="168"/>
      <c r="CP293" s="1305" t="s">
        <v>186</v>
      </c>
      <c r="CQ293" s="1306"/>
      <c r="CR293" s="1681"/>
      <c r="CS293" s="18"/>
      <c r="CT293" s="10"/>
      <c r="CU293" s="10"/>
      <c r="CV293" s="10"/>
      <c r="CW293" s="18"/>
      <c r="CX293" s="180"/>
      <c r="CY293" s="184"/>
      <c r="CZ293" s="18"/>
      <c r="DA293" s="18"/>
      <c r="DB293" s="142"/>
      <c r="DC293" s="142"/>
      <c r="DD293" s="142"/>
      <c r="DE293" s="142"/>
      <c r="DF293" s="142"/>
      <c r="DG293" s="142"/>
      <c r="DH293" s="18"/>
      <c r="DI293" s="18"/>
    </row>
    <row r="294" spans="2:113" ht="12.75" customHeight="1" x14ac:dyDescent="0.25">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574"/>
      <c r="AH294" s="168"/>
      <c r="AI294" s="168"/>
      <c r="AJ294" s="168"/>
      <c r="AK294" s="168"/>
      <c r="AL294" s="168"/>
      <c r="AM294" s="168"/>
      <c r="AN294" s="168"/>
      <c r="AO294" s="168"/>
      <c r="AP294" s="168"/>
      <c r="AQ294" s="574"/>
      <c r="AR294" s="574"/>
      <c r="AS294" s="574"/>
      <c r="AT294" s="574"/>
      <c r="AU294" s="574"/>
      <c r="AV294" s="574"/>
      <c r="AW294" s="574"/>
      <c r="AX294" s="574"/>
      <c r="AY294" s="574"/>
      <c r="AZ294" s="574"/>
      <c r="BA294" s="574"/>
      <c r="BB294" s="574"/>
      <c r="BD294" s="168"/>
      <c r="BE294" s="168"/>
      <c r="BF294" s="168"/>
      <c r="BG294" s="168"/>
      <c r="BH294" s="168"/>
      <c r="BI294" s="168"/>
      <c r="BJ294" s="168"/>
      <c r="BK294" s="168"/>
      <c r="BL294" s="168"/>
      <c r="BM294" s="168"/>
      <c r="BN294" s="168"/>
      <c r="BO294" s="168"/>
      <c r="BP294" s="168"/>
      <c r="BQ294" s="168"/>
      <c r="BR294" s="168"/>
      <c r="BS294" s="168"/>
      <c r="BT294" s="168"/>
      <c r="BU294" s="168"/>
      <c r="BV294" s="168"/>
      <c r="BW294" s="168"/>
      <c r="BX294" s="168"/>
      <c r="BY294" s="168"/>
      <c r="BZ294" s="168"/>
      <c r="CA294" s="168"/>
      <c r="CB294" s="168"/>
      <c r="CC294" s="168"/>
      <c r="CD294" s="168"/>
      <c r="CE294" s="168"/>
      <c r="CF294" s="168"/>
      <c r="CG294" s="168"/>
      <c r="CH294" s="168"/>
      <c r="CI294" s="168"/>
      <c r="CJ294" s="168"/>
      <c r="CK294" s="168"/>
      <c r="CL294" s="168"/>
      <c r="CM294" s="168"/>
      <c r="CN294" s="168"/>
      <c r="CP294" s="1679" t="s">
        <v>187</v>
      </c>
      <c r="CQ294" s="1701"/>
      <c r="CR294" s="187">
        <f>+S38</f>
        <v>0</v>
      </c>
      <c r="CS294" s="188">
        <f>+LEN(CR294)</f>
        <v>1</v>
      </c>
      <c r="CT294" s="189">
        <f>+CR294</f>
        <v>0</v>
      </c>
      <c r="CU294" s="42" t="s">
        <v>259</v>
      </c>
      <c r="CV294" s="10"/>
      <c r="CW294" s="18"/>
      <c r="CX294" s="180"/>
      <c r="CY294" s="184"/>
      <c r="CZ294" s="18"/>
      <c r="DA294" s="18"/>
      <c r="DB294" s="142"/>
      <c r="DC294" s="142"/>
      <c r="DD294" s="142"/>
      <c r="DE294" s="142"/>
      <c r="DF294" s="142"/>
      <c r="DG294" s="142"/>
      <c r="DH294" s="18"/>
      <c r="DI294" s="18"/>
    </row>
    <row r="295" spans="2:113" ht="12.75" customHeight="1" x14ac:dyDescent="0.25">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574"/>
      <c r="AH295" s="168"/>
      <c r="AI295" s="168"/>
      <c r="AJ295" s="168"/>
      <c r="AK295" s="168"/>
      <c r="AL295" s="168"/>
      <c r="AM295" s="168"/>
      <c r="AN295" s="168"/>
      <c r="AO295" s="168"/>
      <c r="AP295" s="168"/>
      <c r="AQ295" s="574"/>
      <c r="AR295" s="574"/>
      <c r="AS295" s="574"/>
      <c r="AT295" s="574"/>
      <c r="AU295" s="574"/>
      <c r="AV295" s="574"/>
      <c r="AW295" s="574"/>
      <c r="AX295" s="574"/>
      <c r="AY295" s="574"/>
      <c r="AZ295" s="574"/>
      <c r="BA295" s="574"/>
      <c r="BB295" s="574"/>
      <c r="BD295" s="168"/>
      <c r="BE295" s="168"/>
      <c r="BF295" s="168"/>
      <c r="BG295" s="168"/>
      <c r="BH295" s="168"/>
      <c r="BI295" s="168"/>
      <c r="BJ295" s="168"/>
      <c r="BK295" s="168"/>
      <c r="BL295" s="168"/>
      <c r="BM295" s="168"/>
      <c r="BN295" s="168"/>
      <c r="BO295" s="168"/>
      <c r="BP295" s="168"/>
      <c r="BQ295" s="168"/>
      <c r="BR295" s="168"/>
      <c r="BS295" s="168"/>
      <c r="BT295" s="168"/>
      <c r="BU295" s="168"/>
      <c r="BV295" s="168"/>
      <c r="BW295" s="168"/>
      <c r="BX295" s="168"/>
      <c r="BY295" s="168"/>
      <c r="BZ295" s="168"/>
      <c r="CA295" s="168"/>
      <c r="CB295" s="168"/>
      <c r="CC295" s="168"/>
      <c r="CD295" s="168"/>
      <c r="CE295" s="168"/>
      <c r="CF295" s="168"/>
      <c r="CG295" s="168"/>
      <c r="CH295" s="168"/>
      <c r="CI295" s="168"/>
      <c r="CJ295" s="168"/>
      <c r="CK295" s="168"/>
      <c r="CL295" s="168"/>
      <c r="CM295" s="168"/>
      <c r="CN295" s="168"/>
      <c r="CP295" s="1033" t="s">
        <v>192</v>
      </c>
      <c r="CQ295" s="1034"/>
      <c r="CR295" s="1677"/>
      <c r="CS295" s="236" t="str">
        <f>IF(LEN(CR294)&lt;5,CT295,IF(CS296=2,CT296,IF(CT294&gt;=34000,0,CU294)))</f>
        <v>יש למלא ב "פרטי ההזמנה" את מועד תחילת ההזמנה</v>
      </c>
      <c r="CT295" s="42" t="s">
        <v>242</v>
      </c>
      <c r="CU295" s="10"/>
      <c r="CV295" s="10"/>
      <c r="CW295" s="18"/>
      <c r="CX295" s="180"/>
      <c r="CY295" s="184"/>
      <c r="CZ295" s="18"/>
      <c r="DA295" s="18"/>
      <c r="DB295" s="142"/>
      <c r="DC295" s="142"/>
      <c r="DD295" s="142"/>
      <c r="DE295" s="142"/>
      <c r="DF295" s="142"/>
      <c r="DG295" s="142"/>
      <c r="DH295" s="18"/>
      <c r="DI295" s="18"/>
    </row>
    <row r="296" spans="2:113" ht="12.75" customHeight="1" x14ac:dyDescent="0.25">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574"/>
      <c r="AH296" s="168"/>
      <c r="AI296" s="168"/>
      <c r="AJ296" s="168"/>
      <c r="AK296" s="168"/>
      <c r="AL296" s="168"/>
      <c r="AM296" s="168"/>
      <c r="AN296" s="168"/>
      <c r="AO296" s="168"/>
      <c r="AP296" s="168"/>
      <c r="AQ296" s="574"/>
      <c r="AR296" s="574"/>
      <c r="AS296" s="574"/>
      <c r="AT296" s="574"/>
      <c r="AU296" s="574"/>
      <c r="AV296" s="574"/>
      <c r="AW296" s="574"/>
      <c r="AX296" s="574"/>
      <c r="AY296" s="574"/>
      <c r="AZ296" s="574"/>
      <c r="BA296" s="574"/>
      <c r="BB296" s="574"/>
      <c r="BD296" s="168"/>
      <c r="BE296" s="168"/>
      <c r="BF296" s="168"/>
      <c r="BG296" s="168"/>
      <c r="BH296" s="168"/>
      <c r="BI296" s="168"/>
      <c r="BJ296" s="168"/>
      <c r="BK296" s="168"/>
      <c r="BL296" s="168"/>
      <c r="BM296" s="168"/>
      <c r="BN296" s="168"/>
      <c r="BO296" s="168"/>
      <c r="BP296" s="168"/>
      <c r="BQ296" s="168"/>
      <c r="BR296" s="168"/>
      <c r="BS296" s="168"/>
      <c r="BT296" s="168"/>
      <c r="BU296" s="168"/>
      <c r="BV296" s="168"/>
      <c r="BW296" s="168"/>
      <c r="BX296" s="168"/>
      <c r="BY296" s="168"/>
      <c r="BZ296" s="168"/>
      <c r="CA296" s="168"/>
      <c r="CB296" s="168"/>
      <c r="CC296" s="168"/>
      <c r="CD296" s="168"/>
      <c r="CE296" s="168"/>
      <c r="CF296" s="168"/>
      <c r="CG296" s="168"/>
      <c r="CH296" s="168"/>
      <c r="CI296" s="168"/>
      <c r="CJ296" s="168"/>
      <c r="CK296" s="168"/>
      <c r="CL296" s="168"/>
      <c r="CM296" s="168"/>
      <c r="CN296" s="168"/>
      <c r="CP296" s="275"/>
      <c r="CQ296" s="275"/>
      <c r="CR296" s="276"/>
      <c r="CS296" s="39">
        <f>TYPE(CR294)</f>
        <v>1</v>
      </c>
      <c r="CT296" s="42" t="s">
        <v>244</v>
      </c>
      <c r="CU296" s="10"/>
      <c r="CV296" s="10"/>
      <c r="CW296" s="18"/>
      <c r="CX296" s="180"/>
      <c r="CY296" s="184"/>
      <c r="CZ296" s="18"/>
      <c r="DA296" s="18"/>
      <c r="DB296" s="142"/>
      <c r="DC296" s="142"/>
      <c r="DD296" s="142"/>
      <c r="DE296" s="142"/>
      <c r="DF296" s="142"/>
      <c r="DG296" s="142"/>
      <c r="DH296" s="18"/>
      <c r="DI296" s="18"/>
    </row>
    <row r="297" spans="2:113" ht="15.75" x14ac:dyDescent="0.25">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574"/>
      <c r="AH297" s="168"/>
      <c r="AI297" s="168"/>
      <c r="AJ297" s="168"/>
      <c r="AK297" s="168"/>
      <c r="AL297" s="168"/>
      <c r="AM297" s="168"/>
      <c r="AN297" s="168"/>
      <c r="AO297" s="168"/>
      <c r="AP297" s="168"/>
      <c r="AQ297" s="574"/>
      <c r="AR297" s="574"/>
      <c r="AS297" s="574"/>
      <c r="AT297" s="574"/>
      <c r="AU297" s="574"/>
      <c r="AV297" s="574"/>
      <c r="AW297" s="574"/>
      <c r="AX297" s="574"/>
      <c r="AY297" s="574"/>
      <c r="AZ297" s="574"/>
      <c r="BA297" s="574"/>
      <c r="BB297" s="574"/>
      <c r="BD297" s="168"/>
      <c r="BE297" s="168"/>
      <c r="BF297" s="168"/>
      <c r="BG297" s="168"/>
      <c r="BH297" s="168"/>
      <c r="BI297" s="168"/>
      <c r="BJ297" s="168"/>
      <c r="BK297" s="168"/>
      <c r="BL297" s="168"/>
      <c r="BM297" s="168"/>
      <c r="BN297" s="168"/>
      <c r="BO297" s="168"/>
      <c r="BP297" s="168"/>
      <c r="BQ297" s="168"/>
      <c r="BR297" s="168"/>
      <c r="BS297" s="168"/>
      <c r="BT297" s="168"/>
      <c r="BU297" s="168"/>
      <c r="BV297" s="168"/>
      <c r="BW297" s="168"/>
      <c r="BX297" s="168"/>
      <c r="BY297" s="168"/>
      <c r="BZ297" s="168"/>
      <c r="CA297" s="168"/>
      <c r="CB297" s="168"/>
      <c r="CC297" s="168"/>
      <c r="CD297" s="168"/>
      <c r="CE297" s="168"/>
      <c r="CF297" s="168"/>
      <c r="CG297" s="168"/>
      <c r="CH297" s="168"/>
      <c r="CI297" s="168"/>
      <c r="CJ297" s="168"/>
      <c r="CK297" s="168"/>
      <c r="CL297" s="168"/>
      <c r="CM297" s="168"/>
      <c r="CN297" s="168"/>
      <c r="CP297" s="1679" t="s">
        <v>188</v>
      </c>
      <c r="CQ297" s="1701"/>
      <c r="CR297" s="187">
        <f>+S40</f>
        <v>0</v>
      </c>
      <c r="CS297" s="188">
        <f>+LEN(CR297)</f>
        <v>1</v>
      </c>
      <c r="CT297" s="189">
        <f>+N(CR297)</f>
        <v>0</v>
      </c>
      <c r="CW297" s="10"/>
      <c r="CX297" s="10"/>
      <c r="CY297" s="10"/>
      <c r="CZ297" s="10"/>
    </row>
    <row r="298" spans="2:113" ht="15.75" x14ac:dyDescent="0.25">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574"/>
      <c r="AH298" s="168"/>
      <c r="AI298" s="168"/>
      <c r="AJ298" s="168"/>
      <c r="AK298" s="168"/>
      <c r="AL298" s="168"/>
      <c r="AM298" s="168"/>
      <c r="AN298" s="168"/>
      <c r="AO298" s="168"/>
      <c r="AP298" s="168"/>
      <c r="AQ298" s="574"/>
      <c r="AR298" s="574"/>
      <c r="AS298" s="574"/>
      <c r="AT298" s="574"/>
      <c r="AU298" s="574"/>
      <c r="AV298" s="574"/>
      <c r="AW298" s="574"/>
      <c r="AX298" s="574"/>
      <c r="AY298" s="574"/>
      <c r="AZ298" s="574"/>
      <c r="BA298" s="574"/>
      <c r="BB298" s="574"/>
      <c r="BD298" s="168"/>
      <c r="BE298" s="168"/>
      <c r="BF298" s="168"/>
      <c r="BG298" s="168"/>
      <c r="BH298" s="168"/>
      <c r="BI298" s="168"/>
      <c r="BJ298" s="168"/>
      <c r="BK298" s="168"/>
      <c r="BL298" s="168"/>
      <c r="BM298" s="168"/>
      <c r="BN298" s="168"/>
      <c r="BO298" s="168"/>
      <c r="BP298" s="168"/>
      <c r="BQ298" s="168"/>
      <c r="BR298" s="168"/>
      <c r="BS298" s="168"/>
      <c r="BT298" s="168"/>
      <c r="BU298" s="168"/>
      <c r="BV298" s="168"/>
      <c r="BW298" s="168"/>
      <c r="BX298" s="168"/>
      <c r="BY298" s="168"/>
      <c r="BZ298" s="168"/>
      <c r="CA298" s="168"/>
      <c r="CB298" s="168"/>
      <c r="CC298" s="168"/>
      <c r="CD298" s="168"/>
      <c r="CE298" s="168"/>
      <c r="CF298" s="168"/>
      <c r="CG298" s="168"/>
      <c r="CH298" s="168"/>
      <c r="CI298" s="168"/>
      <c r="CJ298" s="168"/>
      <c r="CK298" s="168"/>
      <c r="CL298" s="168"/>
      <c r="CM298" s="168"/>
      <c r="CN298" s="168"/>
      <c r="CP298" s="1033" t="s">
        <v>193</v>
      </c>
      <c r="CQ298" s="1034"/>
      <c r="CR298" s="1700"/>
      <c r="CS298" s="236" t="str">
        <f>IF(LEN(CR297)&lt;5,CT298,IF(CS299=2,CT296,IF(CT294&gt;CT297,CT299,IF(CT297&gt;=34000,0,CU294))))</f>
        <v xml:space="preserve">יש מלא ב"פרטי ההזמנה" את מועד סיום החוזה. </v>
      </c>
      <c r="CT298" s="43" t="s">
        <v>243</v>
      </c>
      <c r="CW298" s="10"/>
      <c r="CX298" s="10"/>
      <c r="CY298" s="10"/>
      <c r="CZ298" s="10"/>
    </row>
    <row r="299" spans="2:113" ht="15.75" x14ac:dyDescent="0.25">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c r="AB299" s="168"/>
      <c r="AC299" s="168"/>
      <c r="AD299" s="168"/>
      <c r="AE299" s="168"/>
      <c r="AF299" s="168"/>
      <c r="AG299" s="574"/>
      <c r="AH299" s="168"/>
      <c r="AI299" s="168"/>
      <c r="AJ299" s="168"/>
      <c r="AK299" s="168"/>
      <c r="AL299" s="168"/>
      <c r="AM299" s="168"/>
      <c r="AN299" s="168"/>
      <c r="AO299" s="168"/>
      <c r="AP299" s="168"/>
      <c r="AQ299" s="574"/>
      <c r="AR299" s="574"/>
      <c r="AS299" s="574"/>
      <c r="AT299" s="574"/>
      <c r="AU299" s="574"/>
      <c r="AV299" s="574"/>
      <c r="AW299" s="574"/>
      <c r="AX299" s="574"/>
      <c r="AY299" s="574"/>
      <c r="AZ299" s="574"/>
      <c r="BA299" s="574"/>
      <c r="BB299" s="574"/>
      <c r="BD299" s="168"/>
      <c r="BE299" s="168"/>
      <c r="BF299" s="168"/>
      <c r="BG299" s="168"/>
      <c r="BH299" s="168"/>
      <c r="BI299" s="168"/>
      <c r="BJ299" s="168"/>
      <c r="BK299" s="168"/>
      <c r="BL299" s="168"/>
      <c r="BM299" s="168"/>
      <c r="BN299" s="168"/>
      <c r="BO299" s="168"/>
      <c r="BP299" s="168"/>
      <c r="BQ299" s="168"/>
      <c r="BR299" s="168"/>
      <c r="BS299" s="168"/>
      <c r="BT299" s="168"/>
      <c r="BU299" s="168"/>
      <c r="BV299" s="168"/>
      <c r="BW299" s="168"/>
      <c r="BX299" s="168"/>
      <c r="BY299" s="168"/>
      <c r="BZ299" s="168"/>
      <c r="CA299" s="168"/>
      <c r="CB299" s="168"/>
      <c r="CC299" s="168"/>
      <c r="CD299" s="168"/>
      <c r="CE299" s="168"/>
      <c r="CF299" s="168"/>
      <c r="CG299" s="168"/>
      <c r="CH299" s="168"/>
      <c r="CI299" s="168"/>
      <c r="CJ299" s="168"/>
      <c r="CK299" s="168"/>
      <c r="CL299" s="168"/>
      <c r="CM299" s="168"/>
      <c r="CN299" s="168"/>
      <c r="CP299" s="190"/>
      <c r="CQ299" s="191"/>
      <c r="CR299" s="192"/>
      <c r="CS299" s="39">
        <f>TYPE(CR297)</f>
        <v>1</v>
      </c>
      <c r="CT299" s="43" t="s">
        <v>250</v>
      </c>
      <c r="CW299" s="10"/>
      <c r="CX299" s="10"/>
      <c r="CY299" s="10"/>
      <c r="CZ299" s="10"/>
    </row>
    <row r="300" spans="2:113" ht="15" x14ac:dyDescent="0.2">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574"/>
      <c r="AH300" s="168"/>
      <c r="AI300" s="168"/>
      <c r="AJ300" s="168"/>
      <c r="AK300" s="168"/>
      <c r="AL300" s="168"/>
      <c r="AM300" s="168"/>
      <c r="AN300" s="168"/>
      <c r="AO300" s="168"/>
      <c r="AP300" s="168"/>
      <c r="AQ300" s="574"/>
      <c r="AR300" s="574"/>
      <c r="AS300" s="574"/>
      <c r="AT300" s="574"/>
      <c r="AU300" s="574"/>
      <c r="AV300" s="574"/>
      <c r="AW300" s="574"/>
      <c r="AX300" s="574"/>
      <c r="AY300" s="574"/>
      <c r="AZ300" s="574"/>
      <c r="BA300" s="574"/>
      <c r="BB300" s="574"/>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X300" s="10"/>
      <c r="CY300" s="10"/>
      <c r="CZ300" s="10"/>
    </row>
    <row r="301" spans="2:113" ht="15" x14ac:dyDescent="0.2">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574"/>
      <c r="AH301" s="168"/>
      <c r="AI301" s="168"/>
      <c r="AJ301" s="168"/>
      <c r="AK301" s="168"/>
      <c r="AL301" s="168"/>
      <c r="AM301" s="168"/>
      <c r="AN301" s="168"/>
      <c r="AO301" s="168"/>
      <c r="AP301" s="168"/>
      <c r="AQ301" s="574"/>
      <c r="AR301" s="574"/>
      <c r="AS301" s="574"/>
      <c r="AT301" s="574"/>
      <c r="AU301" s="574"/>
      <c r="AV301" s="574"/>
      <c r="AW301" s="574"/>
      <c r="AX301" s="574"/>
      <c r="AY301" s="574"/>
      <c r="AZ301" s="574"/>
      <c r="BA301" s="574"/>
      <c r="BB301" s="574"/>
      <c r="BD301" s="168"/>
      <c r="BE301" s="168"/>
      <c r="BF301" s="168"/>
      <c r="BG301" s="168"/>
      <c r="BH301" s="168"/>
      <c r="BI301" s="168"/>
      <c r="BJ301" s="168"/>
      <c r="BK301" s="168"/>
      <c r="BL301" s="168"/>
      <c r="BM301" s="168"/>
      <c r="BN301" s="168"/>
      <c r="BO301" s="168"/>
      <c r="BP301" s="168"/>
      <c r="BQ301" s="168"/>
      <c r="BR301" s="168"/>
      <c r="BS301" s="168"/>
      <c r="BT301" s="168"/>
      <c r="BU301" s="168"/>
      <c r="BV301" s="168"/>
      <c r="BW301" s="168"/>
      <c r="BX301" s="168"/>
      <c r="BY301" s="168"/>
      <c r="BZ301" s="168"/>
      <c r="CA301" s="168"/>
      <c r="CB301" s="168"/>
      <c r="CC301" s="168"/>
      <c r="CD301" s="168"/>
      <c r="CE301" s="168"/>
      <c r="CF301" s="168"/>
      <c r="CG301" s="168"/>
      <c r="CH301" s="168"/>
      <c r="CI301" s="168"/>
      <c r="CJ301" s="168"/>
      <c r="CK301" s="168"/>
      <c r="CL301" s="168"/>
      <c r="CM301" s="168"/>
      <c r="CN301" s="168"/>
      <c r="CX301" s="10"/>
      <c r="CY301" s="10"/>
      <c r="CZ301" s="10"/>
    </row>
    <row r="302" spans="2:113" ht="15.75" x14ac:dyDescent="0.25">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574"/>
      <c r="AH302" s="168"/>
      <c r="AI302" s="168"/>
      <c r="AJ302" s="168"/>
      <c r="AK302" s="168"/>
      <c r="AL302" s="168"/>
      <c r="AM302" s="168"/>
      <c r="AN302" s="168"/>
      <c r="AO302" s="168"/>
      <c r="AP302" s="168"/>
      <c r="AQ302" s="574"/>
      <c r="AR302" s="574"/>
      <c r="AS302" s="574"/>
      <c r="AT302" s="574"/>
      <c r="AU302" s="574"/>
      <c r="AV302" s="574"/>
      <c r="AW302" s="574"/>
      <c r="AX302" s="574"/>
      <c r="AY302" s="574"/>
      <c r="AZ302" s="574"/>
      <c r="BA302" s="574"/>
      <c r="BB302" s="574"/>
      <c r="BD302" s="168"/>
      <c r="BE302" s="168"/>
      <c r="BF302" s="168"/>
      <c r="BG302" s="168"/>
      <c r="BH302" s="168"/>
      <c r="BI302" s="168"/>
      <c r="BJ302" s="168"/>
      <c r="BK302" s="168"/>
      <c r="BL302" s="168"/>
      <c r="BM302" s="168"/>
      <c r="BN302" s="168"/>
      <c r="BO302" s="168"/>
      <c r="BP302" s="168"/>
      <c r="BQ302" s="168"/>
      <c r="BR302" s="168"/>
      <c r="BS302" s="168"/>
      <c r="BT302" s="16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P302" s="1786" t="s">
        <v>146</v>
      </c>
      <c r="CQ302" s="1787"/>
      <c r="CR302" s="1787"/>
      <c r="CS302" s="10"/>
      <c r="CX302" s="10"/>
      <c r="CY302" s="10"/>
      <c r="CZ302" s="10"/>
    </row>
    <row r="303" spans="2:113" ht="15.75" x14ac:dyDescent="0.25">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574"/>
      <c r="AH303" s="168"/>
      <c r="AI303" s="168"/>
      <c r="AJ303" s="168"/>
      <c r="AK303" s="168"/>
      <c r="AL303" s="168"/>
      <c r="AM303" s="168"/>
      <c r="AN303" s="168"/>
      <c r="AO303" s="168"/>
      <c r="AP303" s="168"/>
      <c r="AQ303" s="574"/>
      <c r="AR303" s="574"/>
      <c r="AS303" s="574"/>
      <c r="AT303" s="574"/>
      <c r="AU303" s="574"/>
      <c r="AV303" s="574"/>
      <c r="AW303" s="574"/>
      <c r="AX303" s="574"/>
      <c r="AY303" s="574"/>
      <c r="AZ303" s="574"/>
      <c r="BA303" s="574"/>
      <c r="BB303" s="574"/>
      <c r="BD303" s="168"/>
      <c r="BE303" s="168"/>
      <c r="BF303" s="168"/>
      <c r="BG303" s="168"/>
      <c r="BH303" s="168"/>
      <c r="BI303" s="168"/>
      <c r="BJ303" s="168"/>
      <c r="BK303" s="168"/>
      <c r="BL303" s="168"/>
      <c r="BM303" s="168"/>
      <c r="BN303" s="168"/>
      <c r="BO303" s="168"/>
      <c r="BP303" s="168"/>
      <c r="BQ303" s="168"/>
      <c r="BR303" s="168"/>
      <c r="BS303" s="168"/>
      <c r="BT303" s="168"/>
      <c r="BU303" s="168"/>
      <c r="BV303" s="168"/>
      <c r="BW303" s="168"/>
      <c r="BX303" s="168"/>
      <c r="BY303" s="168"/>
      <c r="BZ303" s="168"/>
      <c r="CA303" s="168"/>
      <c r="CB303" s="168"/>
      <c r="CC303" s="168"/>
      <c r="CD303" s="168"/>
      <c r="CE303" s="168"/>
      <c r="CF303" s="168"/>
      <c r="CG303" s="168"/>
      <c r="CH303" s="168"/>
      <c r="CI303" s="168"/>
      <c r="CJ303" s="168"/>
      <c r="CK303" s="168"/>
      <c r="CL303" s="168"/>
      <c r="CM303" s="168"/>
      <c r="CN303" s="168"/>
      <c r="CP303" s="1786" t="s">
        <v>255</v>
      </c>
      <c r="CQ303" s="1787"/>
      <c r="CR303" s="1787"/>
      <c r="CS303" s="195">
        <f>+LEN(S24)</f>
        <v>8</v>
      </c>
      <c r="CX303" s="10"/>
      <c r="CY303" s="10"/>
      <c r="CZ303" s="10"/>
    </row>
    <row r="304" spans="2:113" ht="15.75" x14ac:dyDescent="0.25">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574"/>
      <c r="AH304" s="168"/>
      <c r="AI304" s="168"/>
      <c r="AJ304" s="168"/>
      <c r="AK304" s="168"/>
      <c r="AL304" s="168"/>
      <c r="AM304" s="168"/>
      <c r="AN304" s="168"/>
      <c r="AO304" s="168"/>
      <c r="AP304" s="168"/>
      <c r="AQ304" s="574"/>
      <c r="AR304" s="574"/>
      <c r="AS304" s="574"/>
      <c r="AT304" s="574"/>
      <c r="AU304" s="574"/>
      <c r="AV304" s="574"/>
      <c r="AW304" s="574"/>
      <c r="AX304" s="574"/>
      <c r="AY304" s="574"/>
      <c r="AZ304" s="574"/>
      <c r="BA304" s="574"/>
      <c r="BB304" s="574"/>
      <c r="BD304" s="168"/>
      <c r="BE304" s="168"/>
      <c r="BF304" s="168"/>
      <c r="BG304" s="168"/>
      <c r="BH304" s="168"/>
      <c r="BI304" s="168"/>
      <c r="BJ304" s="168"/>
      <c r="BK304" s="168"/>
      <c r="BL304" s="168"/>
      <c r="BM304" s="168"/>
      <c r="BN304" s="168"/>
      <c r="BO304" s="168"/>
      <c r="BP304" s="168"/>
      <c r="BQ304" s="168"/>
      <c r="BR304" s="168"/>
      <c r="BS304" s="168"/>
      <c r="BT304" s="168"/>
      <c r="BU304" s="168"/>
      <c r="BV304" s="168"/>
      <c r="BW304" s="168"/>
      <c r="BX304" s="168"/>
      <c r="BY304" s="168"/>
      <c r="BZ304" s="168"/>
      <c r="CA304" s="168"/>
      <c r="CB304" s="168"/>
      <c r="CC304" s="168"/>
      <c r="CD304" s="168"/>
      <c r="CE304" s="168"/>
      <c r="CF304" s="168"/>
      <c r="CG304" s="168"/>
      <c r="CH304" s="168"/>
      <c r="CI304" s="168"/>
      <c r="CJ304" s="168"/>
      <c r="CK304" s="168"/>
      <c r="CL304" s="168"/>
      <c r="CM304" s="168"/>
      <c r="CN304" s="168"/>
      <c r="CP304" s="1786" t="s">
        <v>256</v>
      </c>
      <c r="CQ304" s="1787"/>
      <c r="CR304" s="1787"/>
      <c r="CS304" s="196">
        <f>+LEN(S8)</f>
        <v>0</v>
      </c>
      <c r="CX304" s="10"/>
      <c r="CY304" s="10"/>
      <c r="CZ304" s="10"/>
    </row>
    <row r="305" spans="2:104" ht="15.75" x14ac:dyDescent="0.25">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574"/>
      <c r="AH305" s="168"/>
      <c r="AI305" s="168"/>
      <c r="AJ305" s="168"/>
      <c r="AK305" s="168"/>
      <c r="AL305" s="168"/>
      <c r="AM305" s="168"/>
      <c r="AN305" s="168"/>
      <c r="AO305" s="168"/>
      <c r="AP305" s="168"/>
      <c r="AQ305" s="574"/>
      <c r="AR305" s="574"/>
      <c r="AS305" s="574"/>
      <c r="AT305" s="574"/>
      <c r="AU305" s="574"/>
      <c r="AV305" s="574"/>
      <c r="AW305" s="574"/>
      <c r="AX305" s="574"/>
      <c r="AY305" s="574"/>
      <c r="AZ305" s="574"/>
      <c r="BA305" s="574"/>
      <c r="BB305" s="574"/>
      <c r="BD305" s="168"/>
      <c r="BE305" s="168"/>
      <c r="BF305" s="168"/>
      <c r="BG305" s="168"/>
      <c r="BH305" s="168"/>
      <c r="BI305" s="168"/>
      <c r="BJ305" s="168"/>
      <c r="BK305" s="168"/>
      <c r="BL305" s="168"/>
      <c r="BM305" s="168"/>
      <c r="BN305" s="168"/>
      <c r="BO305" s="168"/>
      <c r="BP305" s="168"/>
      <c r="BQ305" s="168"/>
      <c r="BR305" s="168"/>
      <c r="BS305" s="168"/>
      <c r="BT305" s="168"/>
      <c r="BU305" s="168"/>
      <c r="BV305" s="168"/>
      <c r="BW305" s="168"/>
      <c r="BX305" s="168"/>
      <c r="BY305" s="168"/>
      <c r="BZ305" s="168"/>
      <c r="CA305" s="168"/>
      <c r="CB305" s="168"/>
      <c r="CC305" s="168"/>
      <c r="CD305" s="168"/>
      <c r="CE305" s="168"/>
      <c r="CF305" s="168"/>
      <c r="CG305" s="168"/>
      <c r="CH305" s="168"/>
      <c r="CI305" s="168"/>
      <c r="CJ305" s="168"/>
      <c r="CK305" s="168"/>
      <c r="CL305" s="168"/>
      <c r="CM305" s="168"/>
      <c r="CN305" s="168"/>
      <c r="CP305" s="193" t="s">
        <v>257</v>
      </c>
      <c r="CQ305" s="194"/>
      <c r="CR305" s="194"/>
      <c r="CS305" s="196">
        <f>+LEN(S28)</f>
        <v>0</v>
      </c>
      <c r="CW305" s="10"/>
      <c r="CX305" s="10"/>
      <c r="CY305" s="10"/>
      <c r="CZ305" s="10"/>
    </row>
    <row r="306" spans="2:104" ht="15.75" x14ac:dyDescent="0.25">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c r="AB306" s="168"/>
      <c r="AC306" s="168"/>
      <c r="AD306" s="168"/>
      <c r="AE306" s="168"/>
      <c r="AF306" s="168"/>
      <c r="AG306" s="574"/>
      <c r="AH306" s="168"/>
      <c r="AI306" s="168"/>
      <c r="AJ306" s="168"/>
      <c r="AK306" s="168"/>
      <c r="AL306" s="168"/>
      <c r="AM306" s="168"/>
      <c r="AN306" s="168"/>
      <c r="AO306" s="168"/>
      <c r="AP306" s="168"/>
      <c r="AQ306" s="574"/>
      <c r="AR306" s="574"/>
      <c r="AS306" s="574"/>
      <c r="AT306" s="574"/>
      <c r="AU306" s="574"/>
      <c r="AV306" s="574"/>
      <c r="AW306" s="574"/>
      <c r="AX306" s="574"/>
      <c r="AY306" s="574"/>
      <c r="AZ306" s="574"/>
      <c r="BA306" s="574"/>
      <c r="BB306" s="574"/>
      <c r="BD306" s="168"/>
      <c r="BE306" s="168"/>
      <c r="BF306" s="168"/>
      <c r="BG306" s="168"/>
      <c r="BH306" s="168"/>
      <c r="BI306" s="168"/>
      <c r="BJ306" s="168"/>
      <c r="BK306" s="168"/>
      <c r="BL306" s="168"/>
      <c r="BM306" s="168"/>
      <c r="BN306" s="168"/>
      <c r="BO306" s="168"/>
      <c r="BP306" s="168"/>
      <c r="BQ306" s="168"/>
      <c r="BR306" s="168"/>
      <c r="BS306" s="168"/>
      <c r="BT306" s="168"/>
      <c r="BU306" s="168"/>
      <c r="BV306" s="168"/>
      <c r="BW306" s="168"/>
      <c r="BX306" s="168"/>
      <c r="BY306" s="168"/>
      <c r="BZ306" s="168"/>
      <c r="CA306" s="168"/>
      <c r="CB306" s="168"/>
      <c r="CC306" s="168"/>
      <c r="CD306" s="168"/>
      <c r="CE306" s="168"/>
      <c r="CF306" s="168"/>
      <c r="CG306" s="168"/>
      <c r="CH306" s="168"/>
      <c r="CI306" s="168"/>
      <c r="CJ306" s="168"/>
      <c r="CK306" s="168"/>
      <c r="CL306" s="168"/>
      <c r="CM306" s="168"/>
      <c r="CN306" s="168"/>
      <c r="CP306" s="193" t="s">
        <v>258</v>
      </c>
      <c r="CQ306" s="194"/>
      <c r="CR306" s="194"/>
      <c r="CS306" s="196">
        <f>+LEN(S30)</f>
        <v>0</v>
      </c>
      <c r="CW306" s="10"/>
      <c r="CX306" s="10"/>
      <c r="CY306" s="10"/>
      <c r="CZ306" s="10"/>
    </row>
    <row r="307" spans="2:104" ht="15.75" x14ac:dyDescent="0.25">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574"/>
      <c r="AH307" s="168"/>
      <c r="AI307" s="168"/>
      <c r="AJ307" s="168"/>
      <c r="AK307" s="168"/>
      <c r="AL307" s="168"/>
      <c r="AM307" s="168"/>
      <c r="AN307" s="168"/>
      <c r="AO307" s="168"/>
      <c r="AP307" s="168"/>
      <c r="AQ307" s="574"/>
      <c r="AR307" s="574"/>
      <c r="AS307" s="574"/>
      <c r="AT307" s="574"/>
      <c r="AU307" s="574"/>
      <c r="AV307" s="574"/>
      <c r="AW307" s="574"/>
      <c r="AX307" s="574"/>
      <c r="AY307" s="574"/>
      <c r="AZ307" s="574"/>
      <c r="BA307" s="574"/>
      <c r="BB307" s="574"/>
      <c r="BD307" s="168"/>
      <c r="BE307" s="168"/>
      <c r="BF307" s="168"/>
      <c r="BG307" s="168"/>
      <c r="BH307" s="168"/>
      <c r="BI307" s="168"/>
      <c r="BJ307" s="168"/>
      <c r="BK307" s="168"/>
      <c r="BL307" s="168"/>
      <c r="BM307" s="168"/>
      <c r="BN307" s="168"/>
      <c r="BO307" s="168"/>
      <c r="BP307" s="168"/>
      <c r="BQ307" s="168"/>
      <c r="BR307" s="168"/>
      <c r="BS307" s="168"/>
      <c r="BT307" s="168"/>
      <c r="BU307" s="168"/>
      <c r="BV307" s="168"/>
      <c r="BW307" s="168"/>
      <c r="BX307" s="168"/>
      <c r="BY307" s="168"/>
      <c r="BZ307" s="168"/>
      <c r="CA307" s="168"/>
      <c r="CB307" s="168"/>
      <c r="CC307" s="168"/>
      <c r="CD307" s="168"/>
      <c r="CE307" s="168"/>
      <c r="CF307" s="168"/>
      <c r="CG307" s="168"/>
      <c r="CH307" s="168"/>
      <c r="CI307" s="168"/>
      <c r="CJ307" s="168"/>
      <c r="CK307" s="168"/>
      <c r="CL307" s="168"/>
      <c r="CM307" s="168"/>
      <c r="CN307" s="168"/>
      <c r="CP307" s="193" t="s">
        <v>254</v>
      </c>
      <c r="CQ307" s="194"/>
      <c r="CR307" s="194"/>
      <c r="CS307" s="197">
        <f>IF(CS304*CS303*CS305*CS306*CS294*CS297&gt;1,1,0)</f>
        <v>0</v>
      </c>
      <c r="CT307" s="42"/>
      <c r="CU307" s="10"/>
      <c r="CV307" s="10"/>
      <c r="CW307" s="10"/>
      <c r="CX307" s="10"/>
      <c r="CY307" s="10"/>
      <c r="CZ307" s="10"/>
    </row>
    <row r="308" spans="2:104" ht="15.75" x14ac:dyDescent="0.25">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574"/>
      <c r="AH308" s="168"/>
      <c r="AI308" s="168"/>
      <c r="AJ308" s="168"/>
      <c r="AK308" s="168"/>
      <c r="AL308" s="168"/>
      <c r="AM308" s="168"/>
      <c r="AN308" s="168"/>
      <c r="AO308" s="168"/>
      <c r="AP308" s="168"/>
      <c r="AQ308" s="574"/>
      <c r="AR308" s="574"/>
      <c r="AS308" s="574"/>
      <c r="AT308" s="574"/>
      <c r="AU308" s="574"/>
      <c r="AV308" s="574"/>
      <c r="AW308" s="574"/>
      <c r="AX308" s="574"/>
      <c r="AY308" s="574"/>
      <c r="AZ308" s="574"/>
      <c r="BA308" s="574"/>
      <c r="BB308" s="574"/>
      <c r="BD308" s="168"/>
      <c r="BE308" s="168"/>
      <c r="BF308" s="168"/>
      <c r="BG308" s="168"/>
      <c r="BH308" s="168"/>
      <c r="BI308" s="168"/>
      <c r="BJ308" s="168"/>
      <c r="BK308" s="168"/>
      <c r="BL308" s="168"/>
      <c r="BM308" s="168"/>
      <c r="BN308" s="168"/>
      <c r="BO308" s="168"/>
      <c r="BP308" s="168"/>
      <c r="BQ308" s="168"/>
      <c r="BR308" s="168"/>
      <c r="BS308" s="168"/>
      <c r="BT308" s="168"/>
      <c r="BU308" s="168"/>
      <c r="BV308" s="168"/>
      <c r="BW308" s="168"/>
      <c r="BX308" s="168"/>
      <c r="BY308" s="168"/>
      <c r="BZ308" s="168"/>
      <c r="CA308" s="168"/>
      <c r="CB308" s="168"/>
      <c r="CC308" s="168"/>
      <c r="CD308" s="168"/>
      <c r="CE308" s="168"/>
      <c r="CF308" s="168"/>
      <c r="CG308" s="168"/>
      <c r="CH308" s="168"/>
      <c r="CI308" s="168"/>
      <c r="CJ308" s="168"/>
      <c r="CK308" s="168"/>
      <c r="CL308" s="168"/>
      <c r="CM308" s="168"/>
      <c r="CN308" s="168"/>
      <c r="CP308" s="1033" t="str">
        <f>+CP286</f>
        <v>האם שדה "שם גוף הדורש" חסר? כן =1</v>
      </c>
      <c r="CQ308" s="1034"/>
      <c r="CR308" s="1035"/>
      <c r="CS308" s="198">
        <f>+CS286</f>
        <v>1</v>
      </c>
      <c r="CT308" s="199" t="s">
        <v>143</v>
      </c>
      <c r="CU308" s="200"/>
      <c r="CV308" s="200"/>
      <c r="CW308" s="10"/>
      <c r="CX308" s="10"/>
      <c r="CY308" s="10"/>
      <c r="CZ308" s="10"/>
    </row>
    <row r="309" spans="2:104" ht="15.75" x14ac:dyDescent="0.25">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574"/>
      <c r="AH309" s="168"/>
      <c r="AI309" s="168"/>
      <c r="AJ309" s="168"/>
      <c r="AK309" s="168"/>
      <c r="AL309" s="168"/>
      <c r="AM309" s="168"/>
      <c r="AN309" s="168"/>
      <c r="AO309" s="168"/>
      <c r="AP309" s="168"/>
      <c r="AQ309" s="574"/>
      <c r="AR309" s="574"/>
      <c r="AS309" s="574"/>
      <c r="AT309" s="574"/>
      <c r="AU309" s="574"/>
      <c r="AV309" s="574"/>
      <c r="AW309" s="574"/>
      <c r="AX309" s="574"/>
      <c r="AY309" s="574"/>
      <c r="AZ309" s="574"/>
      <c r="BA309" s="574"/>
      <c r="BB309" s="574"/>
      <c r="BD309" s="168"/>
      <c r="BE309" s="168"/>
      <c r="BF309" s="168"/>
      <c r="BG309" s="168"/>
      <c r="BH309" s="168"/>
      <c r="BI309" s="168"/>
      <c r="BJ309" s="168"/>
      <c r="BK309" s="168"/>
      <c r="BL309" s="168"/>
      <c r="BM309" s="168"/>
      <c r="BN309" s="168"/>
      <c r="BO309" s="168"/>
      <c r="BP309" s="168"/>
      <c r="BQ309" s="168"/>
      <c r="BR309" s="168"/>
      <c r="BS309" s="168"/>
      <c r="BT309" s="168"/>
      <c r="BU309" s="168"/>
      <c r="BV309" s="168"/>
      <c r="BW309" s="168"/>
      <c r="BX309" s="168"/>
      <c r="BY309" s="168"/>
      <c r="BZ309" s="168"/>
      <c r="CA309" s="168"/>
      <c r="CB309" s="168"/>
      <c r="CC309" s="168"/>
      <c r="CD309" s="168"/>
      <c r="CE309" s="168"/>
      <c r="CF309" s="168"/>
      <c r="CG309" s="168"/>
      <c r="CH309" s="168"/>
      <c r="CI309" s="168"/>
      <c r="CJ309" s="168"/>
      <c r="CK309" s="168"/>
      <c r="CL309" s="168"/>
      <c r="CM309" s="168"/>
      <c r="CN309" s="168"/>
      <c r="CP309" s="1033" t="str">
        <f>+CP289</f>
        <v>האם שדה שם הפרויקטור חסר?  כן = 1</v>
      </c>
      <c r="CQ309" s="1034"/>
      <c r="CR309" s="1035"/>
      <c r="CS309" s="201">
        <f>+CS289</f>
        <v>1</v>
      </c>
      <c r="CT309" s="199" t="s">
        <v>144</v>
      </c>
      <c r="CU309" s="200"/>
      <c r="CV309" s="200"/>
      <c r="CW309" s="10"/>
      <c r="CX309" s="10"/>
      <c r="CY309" s="10"/>
      <c r="CZ309" s="10"/>
    </row>
    <row r="310" spans="2:104" ht="15.75" x14ac:dyDescent="0.25">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574"/>
      <c r="AH310" s="168"/>
      <c r="AI310" s="168"/>
      <c r="AJ310" s="168"/>
      <c r="AK310" s="168"/>
      <c r="AL310" s="168"/>
      <c r="AM310" s="168"/>
      <c r="AN310" s="168"/>
      <c r="AO310" s="168"/>
      <c r="AP310" s="168"/>
      <c r="AQ310" s="574"/>
      <c r="AR310" s="574"/>
      <c r="AS310" s="574"/>
      <c r="AT310" s="574"/>
      <c r="AU310" s="574"/>
      <c r="AV310" s="574"/>
      <c r="AW310" s="574"/>
      <c r="AX310" s="574"/>
      <c r="AY310" s="574"/>
      <c r="AZ310" s="574"/>
      <c r="BA310" s="574"/>
      <c r="BB310" s="574"/>
      <c r="BD310" s="168"/>
      <c r="BE310" s="168"/>
      <c r="BF310" s="168"/>
      <c r="BG310" s="168"/>
      <c r="BH310" s="168"/>
      <c r="BI310" s="168"/>
      <c r="BJ310" s="168"/>
      <c r="BK310" s="168"/>
      <c r="BL310" s="168"/>
      <c r="BM310" s="168"/>
      <c r="BN310" s="168"/>
      <c r="BO310" s="168"/>
      <c r="BP310" s="168"/>
      <c r="BQ310" s="168"/>
      <c r="BR310" s="168"/>
      <c r="BS310" s="168"/>
      <c r="BT310" s="168"/>
      <c r="BU310" s="168"/>
      <c r="BV310" s="168"/>
      <c r="BW310" s="168"/>
      <c r="BX310" s="168"/>
      <c r="BY310" s="168"/>
      <c r="BZ310" s="168"/>
      <c r="CA310" s="168"/>
      <c r="CB310" s="168"/>
      <c r="CC310" s="168"/>
      <c r="CD310" s="168"/>
      <c r="CE310" s="168"/>
      <c r="CF310" s="168"/>
      <c r="CG310" s="168"/>
      <c r="CH310" s="168"/>
      <c r="CI310" s="168"/>
      <c r="CJ310" s="168"/>
      <c r="CK310" s="168"/>
      <c r="CL310" s="168"/>
      <c r="CM310" s="168"/>
      <c r="CN310" s="168"/>
      <c r="CP310" s="1783" t="str">
        <f>+CP292</f>
        <v>האם מספר הטלפון של הפרויקטור חסר? כן=1</v>
      </c>
      <c r="CQ310" s="1784"/>
      <c r="CR310" s="1785"/>
      <c r="CS310" s="201">
        <f>+CS292</f>
        <v>1</v>
      </c>
      <c r="CT310" s="199" t="s">
        <v>149</v>
      </c>
      <c r="CU310" s="200"/>
      <c r="CV310" s="200"/>
      <c r="CW310" s="10"/>
      <c r="CX310" s="10"/>
      <c r="CY310" s="10"/>
      <c r="CZ310" s="10"/>
    </row>
    <row r="311" spans="2:104" ht="15.75" x14ac:dyDescent="0.25">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574"/>
      <c r="AH311" s="168"/>
      <c r="AI311" s="168"/>
      <c r="AJ311" s="168"/>
      <c r="AK311" s="168"/>
      <c r="AL311" s="168"/>
      <c r="AM311" s="168"/>
      <c r="AN311" s="168"/>
      <c r="AO311" s="168"/>
      <c r="AP311" s="168"/>
      <c r="AQ311" s="574"/>
      <c r="AR311" s="574"/>
      <c r="AS311" s="574"/>
      <c r="AT311" s="574"/>
      <c r="AU311" s="574"/>
      <c r="AV311" s="574"/>
      <c r="AW311" s="574"/>
      <c r="AX311" s="574"/>
      <c r="AY311" s="574"/>
      <c r="AZ311" s="574"/>
      <c r="BA311" s="574"/>
      <c r="BB311" s="574"/>
      <c r="BD311" s="168"/>
      <c r="BE311" s="168"/>
      <c r="BF311" s="168"/>
      <c r="BG311" s="168"/>
      <c r="BH311" s="168"/>
      <c r="BI311" s="168"/>
      <c r="BJ311" s="168"/>
      <c r="BK311" s="168"/>
      <c r="BL311" s="168"/>
      <c r="BM311" s="168"/>
      <c r="BN311" s="168"/>
      <c r="BO311" s="168"/>
      <c r="BP311" s="168"/>
      <c r="BQ311" s="168"/>
      <c r="BR311" s="168"/>
      <c r="BS311" s="168"/>
      <c r="BT311" s="168"/>
      <c r="BU311" s="168"/>
      <c r="BV311" s="168"/>
      <c r="BW311" s="168"/>
      <c r="BX311" s="168"/>
      <c r="BY311" s="168"/>
      <c r="BZ311" s="168"/>
      <c r="CA311" s="168"/>
      <c r="CB311" s="168"/>
      <c r="CC311" s="168"/>
      <c r="CD311" s="168"/>
      <c r="CE311" s="168"/>
      <c r="CF311" s="168"/>
      <c r="CG311" s="168"/>
      <c r="CH311" s="168"/>
      <c r="CI311" s="168"/>
      <c r="CJ311" s="168"/>
      <c r="CK311" s="168"/>
      <c r="CL311" s="168"/>
      <c r="CM311" s="168"/>
      <c r="CN311" s="168"/>
      <c r="CP311" s="1783" t="s">
        <v>249</v>
      </c>
      <c r="CQ311" s="1784"/>
      <c r="CR311" s="1785"/>
      <c r="CS311" s="201">
        <f>IF(CS295=0,0,1)</f>
        <v>1</v>
      </c>
      <c r="CT311" s="45" t="str">
        <f>+CS295</f>
        <v>יש למלא ב "פרטי ההזמנה" את מועד תחילת ההזמנה</v>
      </c>
      <c r="CU311" s="200"/>
      <c r="CV311" s="200"/>
      <c r="CW311" s="10"/>
      <c r="CX311" s="10"/>
      <c r="CY311" s="10"/>
      <c r="CZ311" s="10"/>
    </row>
    <row r="312" spans="2:104" ht="16.5" thickBot="1" x14ac:dyDescent="0.3">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574"/>
      <c r="AH312" s="168"/>
      <c r="AI312" s="168"/>
      <c r="AJ312" s="168"/>
      <c r="AK312" s="168"/>
      <c r="AL312" s="168"/>
      <c r="AM312" s="168"/>
      <c r="AN312" s="168"/>
      <c r="AO312" s="168"/>
      <c r="AP312" s="168"/>
      <c r="AQ312" s="574"/>
      <c r="AR312" s="574"/>
      <c r="AS312" s="574"/>
      <c r="AT312" s="574"/>
      <c r="AU312" s="574"/>
      <c r="AV312" s="574"/>
      <c r="AW312" s="574"/>
      <c r="AX312" s="574"/>
      <c r="AY312" s="574"/>
      <c r="AZ312" s="574"/>
      <c r="BA312" s="574"/>
      <c r="BB312" s="574"/>
      <c r="BD312" s="168"/>
      <c r="BE312" s="168"/>
      <c r="BF312" s="168"/>
      <c r="BG312" s="168"/>
      <c r="BH312" s="168"/>
      <c r="BI312" s="168"/>
      <c r="BJ312" s="168"/>
      <c r="BK312" s="168"/>
      <c r="BL312" s="168"/>
      <c r="BM312" s="168"/>
      <c r="BN312" s="168"/>
      <c r="BO312" s="168"/>
      <c r="BP312" s="168"/>
      <c r="BQ312" s="168"/>
      <c r="BR312" s="168"/>
      <c r="BS312" s="168"/>
      <c r="BT312" s="168"/>
      <c r="BU312" s="168"/>
      <c r="BV312" s="168"/>
      <c r="BW312" s="168"/>
      <c r="BX312" s="168"/>
      <c r="BY312" s="168"/>
      <c r="BZ312" s="168"/>
      <c r="CA312" s="168"/>
      <c r="CB312" s="168"/>
      <c r="CC312" s="168"/>
      <c r="CD312" s="168"/>
      <c r="CE312" s="168"/>
      <c r="CF312" s="168"/>
      <c r="CG312" s="168"/>
      <c r="CH312" s="168"/>
      <c r="CI312" s="168"/>
      <c r="CJ312" s="168"/>
      <c r="CK312" s="168"/>
      <c r="CL312" s="168"/>
      <c r="CM312" s="168"/>
      <c r="CN312" s="168"/>
      <c r="CP312" s="1783" t="s">
        <v>248</v>
      </c>
      <c r="CQ312" s="1784"/>
      <c r="CR312" s="1785"/>
      <c r="CS312" s="201">
        <f>IF(CS298=0,0,1)</f>
        <v>1</v>
      </c>
      <c r="CT312" s="45" t="str">
        <f>+CS298</f>
        <v xml:space="preserve">יש מלא ב"פרטי ההזמנה" את מועד סיום החוזה. </v>
      </c>
      <c r="CU312" s="200"/>
      <c r="CV312" s="200"/>
      <c r="CW312" s="10"/>
      <c r="CX312" s="10"/>
      <c r="CY312" s="10"/>
      <c r="CZ312" s="10"/>
    </row>
    <row r="313" spans="2:104" ht="16.5" thickBot="1" x14ac:dyDescent="0.3">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574"/>
      <c r="AH313" s="168"/>
      <c r="AI313" s="168"/>
      <c r="AJ313" s="168"/>
      <c r="AK313" s="168"/>
      <c r="AL313" s="168"/>
      <c r="AM313" s="168"/>
      <c r="AN313" s="168"/>
      <c r="AO313" s="168"/>
      <c r="AP313" s="168"/>
      <c r="AQ313" s="574"/>
      <c r="AR313" s="574"/>
      <c r="AS313" s="574"/>
      <c r="AT313" s="574"/>
      <c r="AU313" s="574"/>
      <c r="AV313" s="574"/>
      <c r="AW313" s="574"/>
      <c r="AX313" s="574"/>
      <c r="AY313" s="574"/>
      <c r="AZ313" s="574"/>
      <c r="BA313" s="574"/>
      <c r="BB313" s="574"/>
      <c r="BD313" s="168"/>
      <c r="BE313" s="168"/>
      <c r="BF313" s="168"/>
      <c r="BG313" s="168"/>
      <c r="BH313" s="168"/>
      <c r="BI313" s="168"/>
      <c r="BJ313" s="168"/>
      <c r="BK313" s="168"/>
      <c r="BL313" s="168"/>
      <c r="BM313" s="168"/>
      <c r="BN313" s="168"/>
      <c r="BO313" s="168"/>
      <c r="BP313" s="168"/>
      <c r="BQ313" s="168"/>
      <c r="BR313" s="168"/>
      <c r="BS313" s="168"/>
      <c r="BT313" s="168"/>
      <c r="BU313" s="168"/>
      <c r="BV313" s="168"/>
      <c r="BW313" s="168"/>
      <c r="BX313" s="168"/>
      <c r="BY313" s="168"/>
      <c r="BZ313" s="168"/>
      <c r="CA313" s="168"/>
      <c r="CB313" s="168"/>
      <c r="CC313" s="168"/>
      <c r="CD313" s="168"/>
      <c r="CE313" s="168"/>
      <c r="CF313" s="168"/>
      <c r="CG313" s="168"/>
      <c r="CH313" s="168"/>
      <c r="CI313" s="168"/>
      <c r="CJ313" s="168"/>
      <c r="CK313" s="168"/>
      <c r="CL313" s="168"/>
      <c r="CM313" s="168"/>
      <c r="CN313" s="168"/>
      <c r="CP313" s="1678" t="s">
        <v>194</v>
      </c>
      <c r="CQ313" s="1679"/>
      <c r="CR313" s="1680"/>
      <c r="CS313" s="279">
        <f>SUM(CS308:CS312)</f>
        <v>5</v>
      </c>
      <c r="CT313" s="280" t="str">
        <f>IF(CS307=0,"",IF(CS313=0,CT314,IF(CS308=1,CT308,IF(CS309=1,CT309,IF(CS310=1,CT310,IF(CS311&lt;&gt;0,CS295,IF(CS312&lt;&gt;0,CS298)))))))</f>
        <v/>
      </c>
      <c r="CU313" s="202"/>
      <c r="CV313" s="202"/>
      <c r="CW313" s="10"/>
      <c r="CX313" s="10"/>
      <c r="CY313" s="10"/>
      <c r="CZ313" s="10"/>
    </row>
    <row r="314" spans="2:104" ht="15.75" x14ac:dyDescent="0.25">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574"/>
      <c r="AH314" s="168"/>
      <c r="AI314" s="168"/>
      <c r="AJ314" s="168"/>
      <c r="AK314" s="168"/>
      <c r="AL314" s="168"/>
      <c r="AM314" s="168"/>
      <c r="AN314" s="168"/>
      <c r="AO314" s="168"/>
      <c r="AP314" s="168"/>
      <c r="AQ314" s="574"/>
      <c r="AR314" s="574"/>
      <c r="AS314" s="574"/>
      <c r="AT314" s="574"/>
      <c r="AU314" s="574"/>
      <c r="AV314" s="574"/>
      <c r="AW314" s="574"/>
      <c r="AX314" s="574"/>
      <c r="AY314" s="574"/>
      <c r="AZ314" s="574"/>
      <c r="BA314" s="574"/>
      <c r="BB314" s="574"/>
      <c r="BD314" s="168"/>
      <c r="BE314" s="168"/>
      <c r="BF314" s="168"/>
      <c r="BG314" s="168"/>
      <c r="BH314" s="168"/>
      <c r="BI314" s="168"/>
      <c r="BJ314" s="168"/>
      <c r="BK314" s="168"/>
      <c r="BL314" s="168"/>
      <c r="BM314" s="168"/>
      <c r="BN314" s="168"/>
      <c r="BO314" s="168"/>
      <c r="BP314" s="168"/>
      <c r="BQ314" s="168"/>
      <c r="BR314" s="168"/>
      <c r="BS314" s="168"/>
      <c r="BT314" s="168"/>
      <c r="BU314" s="168"/>
      <c r="BV314" s="168"/>
      <c r="BW314" s="168"/>
      <c r="BX314" s="168"/>
      <c r="BY314" s="168"/>
      <c r="BZ314" s="168"/>
      <c r="CA314" s="168"/>
      <c r="CB314" s="168"/>
      <c r="CC314" s="168"/>
      <c r="CD314" s="168"/>
      <c r="CE314" s="168"/>
      <c r="CF314" s="168"/>
      <c r="CG314" s="168"/>
      <c r="CH314" s="168"/>
      <c r="CI314" s="168"/>
      <c r="CJ314" s="168"/>
      <c r="CK314" s="168"/>
      <c r="CL314" s="168"/>
      <c r="CM314" s="168"/>
      <c r="CN314" s="168"/>
      <c r="CP314" s="203"/>
      <c r="CQ314" s="204"/>
      <c r="CR314" s="205"/>
      <c r="CS314" s="201"/>
      <c r="CT314" s="199" t="s">
        <v>207</v>
      </c>
      <c r="CU314" s="200"/>
      <c r="CV314" s="200"/>
      <c r="CW314" s="10"/>
      <c r="CX314" s="10"/>
      <c r="CY314" s="10"/>
      <c r="CZ314" s="10"/>
    </row>
    <row r="315" spans="2:104" ht="15.75" x14ac:dyDescent="0.25">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574"/>
      <c r="AH315" s="168"/>
      <c r="AI315" s="168"/>
      <c r="AJ315" s="168"/>
      <c r="AK315" s="168"/>
      <c r="AL315" s="168"/>
      <c r="AM315" s="168"/>
      <c r="AN315" s="168"/>
      <c r="AO315" s="168"/>
      <c r="AP315" s="168"/>
      <c r="AQ315" s="574"/>
      <c r="AR315" s="574"/>
      <c r="AS315" s="574"/>
      <c r="AT315" s="574"/>
      <c r="AU315" s="574"/>
      <c r="AV315" s="574"/>
      <c r="AW315" s="574"/>
      <c r="AX315" s="574"/>
      <c r="AY315" s="574"/>
      <c r="AZ315" s="574"/>
      <c r="BA315" s="574"/>
      <c r="BB315" s="574"/>
      <c r="BD315" s="168"/>
      <c r="BE315" s="168"/>
      <c r="BF315" s="168"/>
      <c r="BG315" s="168"/>
      <c r="BH315" s="168"/>
      <c r="BI315" s="168"/>
      <c r="BJ315" s="168"/>
      <c r="BK315" s="168"/>
      <c r="BL315" s="168"/>
      <c r="BM315" s="168"/>
      <c r="BN315" s="168"/>
      <c r="BO315" s="168"/>
      <c r="BP315" s="168"/>
      <c r="BQ315" s="168"/>
      <c r="BR315" s="168"/>
      <c r="BS315" s="168"/>
      <c r="BT315" s="168"/>
      <c r="BU315" s="168"/>
      <c r="BV315" s="168"/>
      <c r="BW315" s="168"/>
      <c r="BX315" s="168"/>
      <c r="BY315" s="168"/>
      <c r="BZ315" s="168"/>
      <c r="CA315" s="168"/>
      <c r="CB315" s="168"/>
      <c r="CC315" s="168"/>
      <c r="CD315" s="168"/>
      <c r="CE315" s="168"/>
      <c r="CF315" s="168"/>
      <c r="CG315" s="168"/>
      <c r="CH315" s="168"/>
      <c r="CI315" s="168"/>
      <c r="CJ315" s="168"/>
      <c r="CK315" s="168"/>
      <c r="CL315" s="168"/>
      <c r="CM315" s="168"/>
      <c r="CN315" s="168"/>
      <c r="CP315" s="190"/>
      <c r="CQ315" s="191"/>
      <c r="CR315" s="192"/>
      <c r="CS315" s="39"/>
      <c r="CW315" s="10"/>
      <c r="CX315" s="10"/>
      <c r="CY315" s="10"/>
      <c r="CZ315" s="10"/>
    </row>
    <row r="316" spans="2:104" ht="15.75" x14ac:dyDescent="0.25">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574"/>
      <c r="AH316" s="168"/>
      <c r="AI316" s="168"/>
      <c r="AJ316" s="168"/>
      <c r="AK316" s="168"/>
      <c r="AL316" s="168"/>
      <c r="AM316" s="168"/>
      <c r="AN316" s="168"/>
      <c r="AO316" s="168"/>
      <c r="AP316" s="168"/>
      <c r="AQ316" s="574"/>
      <c r="AR316" s="574"/>
      <c r="AS316" s="574"/>
      <c r="AT316" s="574"/>
      <c r="AU316" s="574"/>
      <c r="AV316" s="574"/>
      <c r="AW316" s="574"/>
      <c r="AX316" s="574"/>
      <c r="AY316" s="574"/>
      <c r="AZ316" s="574"/>
      <c r="BA316" s="574"/>
      <c r="BB316" s="574"/>
      <c r="BD316" s="168"/>
      <c r="BE316" s="168"/>
      <c r="BF316" s="168"/>
      <c r="BG316" s="168"/>
      <c r="BH316" s="168"/>
      <c r="BI316" s="168"/>
      <c r="BJ316" s="168"/>
      <c r="BK316" s="168"/>
      <c r="BL316" s="168"/>
      <c r="BM316" s="168"/>
      <c r="BN316" s="168"/>
      <c r="BO316" s="168"/>
      <c r="BP316" s="168"/>
      <c r="BQ316" s="168"/>
      <c r="BR316" s="168"/>
      <c r="BS316" s="168"/>
      <c r="BT316" s="168"/>
      <c r="BU316" s="168"/>
      <c r="BV316" s="168"/>
      <c r="BW316" s="168"/>
      <c r="BX316" s="168"/>
      <c r="BY316" s="168"/>
      <c r="BZ316" s="168"/>
      <c r="CA316" s="168"/>
      <c r="CB316" s="168"/>
      <c r="CC316" s="168"/>
      <c r="CD316" s="168"/>
      <c r="CE316" s="168"/>
      <c r="CF316" s="168"/>
      <c r="CG316" s="168"/>
      <c r="CH316" s="168"/>
      <c r="CI316" s="168"/>
      <c r="CJ316" s="168"/>
      <c r="CK316" s="168"/>
      <c r="CL316" s="168"/>
      <c r="CM316" s="168"/>
      <c r="CN316" s="168"/>
      <c r="CP316" s="190"/>
      <c r="CQ316" s="191"/>
      <c r="CR316" s="192"/>
      <c r="CS316" s="39"/>
      <c r="CW316" s="10"/>
      <c r="CX316" s="10"/>
      <c r="CY316" s="10"/>
      <c r="CZ316" s="10"/>
    </row>
    <row r="317" spans="2:104" ht="15.75" x14ac:dyDescent="0.25">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574"/>
      <c r="AH317" s="168"/>
      <c r="AI317" s="168"/>
      <c r="AJ317" s="168"/>
      <c r="AK317" s="168"/>
      <c r="AL317" s="168"/>
      <c r="AM317" s="168"/>
      <c r="AN317" s="168"/>
      <c r="AO317" s="168"/>
      <c r="AP317" s="168"/>
      <c r="AQ317" s="574"/>
      <c r="AR317" s="574"/>
      <c r="AS317" s="574"/>
      <c r="AT317" s="574"/>
      <c r="AU317" s="574"/>
      <c r="AV317" s="574"/>
      <c r="AW317" s="574"/>
      <c r="AX317" s="574"/>
      <c r="AY317" s="574"/>
      <c r="AZ317" s="574"/>
      <c r="BA317" s="574"/>
      <c r="BB317" s="574"/>
      <c r="BD317" s="168"/>
      <c r="BE317" s="168"/>
      <c r="BF317" s="168"/>
      <c r="BG317" s="168"/>
      <c r="BH317" s="168"/>
      <c r="BI317" s="168"/>
      <c r="BJ317" s="168"/>
      <c r="BK317" s="168"/>
      <c r="BL317" s="168"/>
      <c r="BM317" s="168"/>
      <c r="BN317" s="168"/>
      <c r="BO317" s="168"/>
      <c r="BP317" s="168"/>
      <c r="BQ317" s="168"/>
      <c r="BR317" s="168"/>
      <c r="BS317" s="168"/>
      <c r="BT317" s="168"/>
      <c r="BU317" s="168"/>
      <c r="BV317" s="168"/>
      <c r="BW317" s="168"/>
      <c r="BX317" s="168"/>
      <c r="BY317" s="168"/>
      <c r="BZ317" s="168"/>
      <c r="CA317" s="168"/>
      <c r="CB317" s="168"/>
      <c r="CC317" s="168"/>
      <c r="CD317" s="168"/>
      <c r="CE317" s="168"/>
      <c r="CF317" s="168"/>
      <c r="CG317" s="168"/>
      <c r="CH317" s="168"/>
      <c r="CI317" s="168"/>
      <c r="CJ317" s="168"/>
      <c r="CK317" s="168"/>
      <c r="CL317" s="168"/>
      <c r="CM317" s="168"/>
      <c r="CN317" s="168"/>
      <c r="CP317" s="190"/>
      <c r="CQ317" s="191"/>
      <c r="CR317" s="192"/>
      <c r="CS317" s="39"/>
      <c r="CW317" s="10"/>
      <c r="CX317" s="10"/>
      <c r="CY317" s="10"/>
      <c r="CZ317" s="10"/>
    </row>
    <row r="318" spans="2:104" ht="15.75" x14ac:dyDescent="0.25">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574"/>
      <c r="AH318" s="168"/>
      <c r="AI318" s="168"/>
      <c r="AJ318" s="168"/>
      <c r="AK318" s="168"/>
      <c r="AL318" s="168"/>
      <c r="AM318" s="168"/>
      <c r="AN318" s="168"/>
      <c r="AO318" s="168"/>
      <c r="AP318" s="168"/>
      <c r="AQ318" s="574"/>
      <c r="AR318" s="574"/>
      <c r="AS318" s="574"/>
      <c r="AT318" s="574"/>
      <c r="AU318" s="574"/>
      <c r="AV318" s="574"/>
      <c r="AW318" s="574"/>
      <c r="AX318" s="574"/>
      <c r="AY318" s="574"/>
      <c r="AZ318" s="574"/>
      <c r="BA318" s="574"/>
      <c r="BB318" s="574"/>
      <c r="BD318" s="168"/>
      <c r="BE318" s="168"/>
      <c r="BF318" s="168"/>
      <c r="BG318" s="168"/>
      <c r="BH318" s="168"/>
      <c r="BI318" s="168"/>
      <c r="BJ318" s="168"/>
      <c r="BK318" s="168"/>
      <c r="BL318" s="168"/>
      <c r="BM318" s="168"/>
      <c r="BN318" s="168"/>
      <c r="BO318" s="168"/>
      <c r="BP318" s="168"/>
      <c r="BQ318" s="168"/>
      <c r="BR318" s="168"/>
      <c r="BS318" s="168"/>
      <c r="BT318" s="168"/>
      <c r="BU318" s="168"/>
      <c r="BV318" s="168"/>
      <c r="BW318" s="168"/>
      <c r="BX318" s="168"/>
      <c r="BY318" s="168"/>
      <c r="BZ318" s="168"/>
      <c r="CA318" s="168"/>
      <c r="CB318" s="168"/>
      <c r="CC318" s="168"/>
      <c r="CD318" s="168"/>
      <c r="CE318" s="168"/>
      <c r="CF318" s="168"/>
      <c r="CG318" s="168"/>
      <c r="CH318" s="168"/>
      <c r="CI318" s="168"/>
      <c r="CJ318" s="168"/>
      <c r="CK318" s="168"/>
      <c r="CL318" s="168"/>
      <c r="CM318" s="168"/>
      <c r="CN318" s="168"/>
      <c r="CP318" s="190"/>
      <c r="CQ318" s="191"/>
      <c r="CR318" s="192"/>
      <c r="CS318" s="39"/>
      <c r="CW318" s="10"/>
      <c r="CX318" s="10"/>
      <c r="CY318" s="10"/>
      <c r="CZ318" s="10"/>
    </row>
    <row r="319" spans="2:104" ht="15.75" x14ac:dyDescent="0.25">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574"/>
      <c r="AH319" s="168"/>
      <c r="AI319" s="168"/>
      <c r="AJ319" s="168"/>
      <c r="AK319" s="168"/>
      <c r="AL319" s="168"/>
      <c r="AM319" s="168"/>
      <c r="AN319" s="168"/>
      <c r="AO319" s="168"/>
      <c r="AP319" s="168"/>
      <c r="AQ319" s="574"/>
      <c r="AR319" s="574"/>
      <c r="AS319" s="574"/>
      <c r="AT319" s="574"/>
      <c r="AU319" s="574"/>
      <c r="AV319" s="574"/>
      <c r="AW319" s="574"/>
      <c r="AX319" s="574"/>
      <c r="AY319" s="574"/>
      <c r="AZ319" s="574"/>
      <c r="BA319" s="574"/>
      <c r="BB319" s="574"/>
      <c r="BD319" s="168"/>
      <c r="BE319" s="168"/>
      <c r="BF319" s="168"/>
      <c r="BG319" s="168"/>
      <c r="BH319" s="168"/>
      <c r="BI319" s="168"/>
      <c r="BJ319" s="168"/>
      <c r="BK319" s="168"/>
      <c r="BL319" s="168"/>
      <c r="BM319" s="168"/>
      <c r="BN319" s="168"/>
      <c r="BO319" s="168"/>
      <c r="BP319" s="168"/>
      <c r="BQ319" s="168"/>
      <c r="BR319" s="168"/>
      <c r="BS319" s="168"/>
      <c r="BT319" s="168"/>
      <c r="BU319" s="168"/>
      <c r="BV319" s="168"/>
      <c r="BW319" s="168"/>
      <c r="BX319" s="168"/>
      <c r="BY319" s="168"/>
      <c r="BZ319" s="168"/>
      <c r="CA319" s="168"/>
      <c r="CB319" s="168"/>
      <c r="CC319" s="168"/>
      <c r="CD319" s="168"/>
      <c r="CE319" s="168"/>
      <c r="CF319" s="168"/>
      <c r="CG319" s="168"/>
      <c r="CH319" s="168"/>
      <c r="CI319" s="168"/>
      <c r="CJ319" s="168"/>
      <c r="CK319" s="168"/>
      <c r="CL319" s="168"/>
      <c r="CM319" s="168"/>
      <c r="CN319" s="168"/>
      <c r="CP319" s="1305" t="s">
        <v>103</v>
      </c>
      <c r="CQ319" s="1306"/>
      <c r="CR319" s="1306"/>
      <c r="CS319" s="10"/>
      <c r="CT319" s="10"/>
      <c r="CU319" s="10"/>
      <c r="CV319" s="10"/>
      <c r="CW319" s="10"/>
      <c r="CX319" s="10"/>
      <c r="CY319" s="10"/>
      <c r="CZ319" s="10"/>
    </row>
    <row r="320" spans="2:104" ht="15.75" x14ac:dyDescent="0.25">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574"/>
      <c r="AH320" s="168"/>
      <c r="AI320" s="168"/>
      <c r="AJ320" s="168"/>
      <c r="AK320" s="168"/>
      <c r="AL320" s="168"/>
      <c r="AM320" s="168"/>
      <c r="AN320" s="168"/>
      <c r="AO320" s="168"/>
      <c r="AP320" s="168"/>
      <c r="AQ320" s="574"/>
      <c r="AR320" s="574"/>
      <c r="AS320" s="574"/>
      <c r="AT320" s="574"/>
      <c r="AU320" s="574"/>
      <c r="AV320" s="574"/>
      <c r="AW320" s="574"/>
      <c r="AX320" s="574"/>
      <c r="AY320" s="574"/>
      <c r="AZ320" s="574"/>
      <c r="BA320" s="574"/>
      <c r="BB320" s="574"/>
      <c r="BD320" s="168"/>
      <c r="BE320" s="168"/>
      <c r="BF320" s="168"/>
      <c r="BG320" s="168"/>
      <c r="BH320" s="168"/>
      <c r="BI320" s="168"/>
      <c r="BJ320" s="168"/>
      <c r="BK320" s="168"/>
      <c r="BL320" s="168"/>
      <c r="BM320" s="168"/>
      <c r="BN320" s="168"/>
      <c r="BO320" s="168"/>
      <c r="BP320" s="168"/>
      <c r="BQ320" s="168"/>
      <c r="BR320" s="168"/>
      <c r="BS320" s="168"/>
      <c r="BT320" s="168"/>
      <c r="BU320" s="168"/>
      <c r="BV320" s="168"/>
      <c r="BW320" s="168"/>
      <c r="BX320" s="168"/>
      <c r="BY320" s="168"/>
      <c r="BZ320" s="168"/>
      <c r="CA320" s="168"/>
      <c r="CB320" s="168"/>
      <c r="CC320" s="168"/>
      <c r="CD320" s="168"/>
      <c r="CE320" s="168"/>
      <c r="CF320" s="168"/>
      <c r="CG320" s="168"/>
      <c r="CH320" s="168"/>
      <c r="CI320" s="168"/>
      <c r="CJ320" s="168"/>
      <c r="CK320" s="168"/>
      <c r="CL320" s="168"/>
      <c r="CM320" s="168"/>
      <c r="CN320" s="168"/>
      <c r="CP320" s="206" t="s">
        <v>135</v>
      </c>
      <c r="CQ320" s="207"/>
      <c r="CR320" s="207"/>
      <c r="CS320" s="10"/>
      <c r="CT320" s="10"/>
      <c r="CU320" s="10"/>
      <c r="CV320" s="10"/>
      <c r="CW320" s="10"/>
      <c r="CX320" s="10"/>
      <c r="CY320" s="10"/>
      <c r="CZ320" s="10"/>
    </row>
    <row r="321" spans="2:252" ht="15.75" x14ac:dyDescent="0.25">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574"/>
      <c r="AH321" s="168"/>
      <c r="AI321" s="168"/>
      <c r="AJ321" s="168"/>
      <c r="AK321" s="168"/>
      <c r="AL321" s="168"/>
      <c r="AM321" s="168"/>
      <c r="AN321" s="168"/>
      <c r="AO321" s="168"/>
      <c r="AP321" s="168"/>
      <c r="AQ321" s="574"/>
      <c r="AR321" s="574"/>
      <c r="AS321" s="574"/>
      <c r="AT321" s="574"/>
      <c r="AU321" s="574"/>
      <c r="AV321" s="574"/>
      <c r="AW321" s="574"/>
      <c r="AX321" s="574"/>
      <c r="AY321" s="574"/>
      <c r="AZ321" s="574"/>
      <c r="BA321" s="574"/>
      <c r="BB321" s="574"/>
      <c r="BD321" s="168"/>
      <c r="BE321" s="168"/>
      <c r="BF321" s="168"/>
      <c r="BG321" s="168"/>
      <c r="BH321" s="168"/>
      <c r="BI321" s="168"/>
      <c r="BJ321" s="168"/>
      <c r="BK321" s="168"/>
      <c r="BL321" s="168"/>
      <c r="BM321" s="168"/>
      <c r="BN321" s="168"/>
      <c r="BO321" s="168"/>
      <c r="BP321" s="168"/>
      <c r="BQ321" s="168"/>
      <c r="BR321" s="168"/>
      <c r="BS321" s="168"/>
      <c r="BT321" s="168"/>
      <c r="BU321" s="168"/>
      <c r="BV321" s="168"/>
      <c r="BW321" s="168"/>
      <c r="BX321" s="168"/>
      <c r="BY321" s="168"/>
      <c r="BZ321" s="168"/>
      <c r="CA321" s="168"/>
      <c r="CB321" s="168"/>
      <c r="CC321" s="168"/>
      <c r="CD321" s="168"/>
      <c r="CE321" s="168"/>
      <c r="CF321" s="168"/>
      <c r="CG321" s="168"/>
      <c r="CH321" s="168"/>
      <c r="CI321" s="168"/>
      <c r="CJ321" s="168"/>
      <c r="CK321" s="168"/>
      <c r="CL321" s="168"/>
      <c r="CM321" s="168"/>
      <c r="CN321" s="168"/>
      <c r="CP321" s="1033" t="s">
        <v>119</v>
      </c>
      <c r="CQ321" s="1034"/>
      <c r="CR321" s="1035"/>
      <c r="CS321" s="208" t="e">
        <f>+BF186</f>
        <v>#N/A</v>
      </c>
      <c r="CT321" s="10"/>
      <c r="CU321" s="209"/>
      <c r="CV321" s="10"/>
      <c r="CW321" s="10"/>
      <c r="CX321" s="10"/>
      <c r="CY321" s="10"/>
      <c r="CZ321" s="10"/>
    </row>
    <row r="322" spans="2:252" ht="15.75" x14ac:dyDescent="0.25">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574"/>
      <c r="AH322" s="168"/>
      <c r="AI322" s="168"/>
      <c r="AJ322" s="168"/>
      <c r="AK322" s="168"/>
      <c r="AL322" s="168"/>
      <c r="AM322" s="168"/>
      <c r="AN322" s="168"/>
      <c r="AO322" s="168"/>
      <c r="AP322" s="168"/>
      <c r="AQ322" s="574"/>
      <c r="AR322" s="574"/>
      <c r="AS322" s="574"/>
      <c r="AT322" s="574"/>
      <c r="AU322" s="574"/>
      <c r="AV322" s="574"/>
      <c r="AW322" s="574"/>
      <c r="AX322" s="574"/>
      <c r="AY322" s="574"/>
      <c r="AZ322" s="574"/>
      <c r="BA322" s="574"/>
      <c r="BB322" s="574"/>
      <c r="BD322" s="168"/>
      <c r="BE322" s="168"/>
      <c r="BF322" s="168"/>
      <c r="BG322" s="168"/>
      <c r="BH322" s="168"/>
      <c r="BI322" s="168"/>
      <c r="BJ322" s="168"/>
      <c r="BK322" s="168"/>
      <c r="BL322" s="168"/>
      <c r="BM322" s="168"/>
      <c r="BN322" s="168"/>
      <c r="BO322" s="168"/>
      <c r="BP322" s="168"/>
      <c r="BQ322" s="168"/>
      <c r="BR322" s="168"/>
      <c r="BS322" s="168"/>
      <c r="BT322" s="168"/>
      <c r="BU322" s="168"/>
      <c r="BV322" s="168"/>
      <c r="BW322" s="168"/>
      <c r="BX322" s="168"/>
      <c r="BY322" s="168"/>
      <c r="BZ322" s="168"/>
      <c r="CA322" s="168"/>
      <c r="CB322" s="168"/>
      <c r="CC322" s="168"/>
      <c r="CD322" s="168"/>
      <c r="CE322" s="168"/>
      <c r="CF322" s="168"/>
      <c r="CG322" s="168"/>
      <c r="CH322" s="168"/>
      <c r="CI322" s="168"/>
      <c r="CJ322" s="168"/>
      <c r="CK322" s="168"/>
      <c r="CL322" s="168"/>
      <c r="CM322" s="168"/>
      <c r="CN322" s="168"/>
      <c r="CP322" s="1033" t="s">
        <v>120</v>
      </c>
      <c r="CQ322" s="1034"/>
      <c r="CR322" s="1035"/>
      <c r="CS322" s="210" t="e">
        <f>+AQ218*BF186</f>
        <v>#REF!</v>
      </c>
      <c r="CT322" s="211"/>
      <c r="CU322" s="209"/>
      <c r="CV322" s="212"/>
      <c r="CW322" s="10"/>
      <c r="CX322" s="10"/>
      <c r="CY322" s="10"/>
      <c r="CZ322" s="10"/>
    </row>
    <row r="323" spans="2:252" ht="15.75" x14ac:dyDescent="0.25">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574"/>
      <c r="AH323" s="168"/>
      <c r="AI323" s="168"/>
      <c r="AJ323" s="168"/>
      <c r="AK323" s="168"/>
      <c r="AL323" s="168"/>
      <c r="AM323" s="168"/>
      <c r="AN323" s="168"/>
      <c r="AO323" s="168"/>
      <c r="AP323" s="168"/>
      <c r="AQ323" s="574"/>
      <c r="AR323" s="574"/>
      <c r="AS323" s="574"/>
      <c r="AT323" s="574"/>
      <c r="AU323" s="574"/>
      <c r="AV323" s="574"/>
      <c r="AW323" s="574"/>
      <c r="AX323" s="574"/>
      <c r="AY323" s="574"/>
      <c r="AZ323" s="574"/>
      <c r="BA323" s="574"/>
      <c r="BB323" s="574"/>
      <c r="BD323" s="168"/>
      <c r="BE323" s="168"/>
      <c r="BF323" s="168"/>
      <c r="BG323" s="168"/>
      <c r="BH323" s="168"/>
      <c r="BI323" s="168"/>
      <c r="BJ323" s="168"/>
      <c r="BK323" s="168"/>
      <c r="BL323" s="168"/>
      <c r="BM323" s="168"/>
      <c r="BN323" s="168"/>
      <c r="BO323" s="168"/>
      <c r="BP323" s="168"/>
      <c r="BQ323" s="168"/>
      <c r="BR323" s="168"/>
      <c r="BS323" s="168"/>
      <c r="BT323" s="168"/>
      <c r="BU323" s="168"/>
      <c r="BV323" s="168"/>
      <c r="BW323" s="168"/>
      <c r="BX323" s="168"/>
      <c r="BY323" s="168"/>
      <c r="BZ323" s="168"/>
      <c r="CA323" s="168"/>
      <c r="CB323" s="168"/>
      <c r="CC323" s="168"/>
      <c r="CD323" s="168"/>
      <c r="CE323" s="168"/>
      <c r="CF323" s="168"/>
      <c r="CG323" s="168"/>
      <c r="CH323" s="168"/>
      <c r="CI323" s="168"/>
      <c r="CJ323" s="168"/>
      <c r="CK323" s="168"/>
      <c r="CL323" s="168"/>
      <c r="CM323" s="168"/>
      <c r="CN323" s="168"/>
      <c r="CP323" s="1033" t="s">
        <v>121</v>
      </c>
      <c r="CQ323" s="1034"/>
      <c r="CR323" s="1745"/>
      <c r="CS323" s="210" t="e">
        <f>+#REF!</f>
        <v>#REF!</v>
      </c>
      <c r="CT323" s="211"/>
      <c r="CU323" s="209"/>
      <c r="CV323" s="212"/>
      <c r="CW323" s="10"/>
      <c r="CX323" s="10"/>
      <c r="CY323" s="10"/>
      <c r="CZ323" s="10"/>
    </row>
    <row r="324" spans="2:252" ht="15.75" x14ac:dyDescent="0.25">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574"/>
      <c r="AH324" s="168"/>
      <c r="AI324" s="168"/>
      <c r="AJ324" s="168"/>
      <c r="AK324" s="168"/>
      <c r="AL324" s="168"/>
      <c r="AM324" s="168"/>
      <c r="AN324" s="168"/>
      <c r="AO324" s="168"/>
      <c r="AP324" s="168"/>
      <c r="AQ324" s="574"/>
      <c r="AR324" s="574"/>
      <c r="AS324" s="574"/>
      <c r="AT324" s="574"/>
      <c r="AU324" s="574"/>
      <c r="AV324" s="574"/>
      <c r="AW324" s="574"/>
      <c r="AX324" s="574"/>
      <c r="AY324" s="574"/>
      <c r="AZ324" s="574"/>
      <c r="BA324" s="574"/>
      <c r="BB324" s="574"/>
      <c r="BD324" s="168"/>
      <c r="BE324" s="168"/>
      <c r="BF324" s="168"/>
      <c r="BG324" s="168"/>
      <c r="BH324" s="168"/>
      <c r="BI324" s="168"/>
      <c r="BJ324" s="168"/>
      <c r="BK324" s="168"/>
      <c r="BL324" s="168"/>
      <c r="BM324" s="168"/>
      <c r="BN324" s="168"/>
      <c r="BO324" s="168"/>
      <c r="BP324" s="168"/>
      <c r="BQ324" s="168"/>
      <c r="BR324" s="168"/>
      <c r="BS324" s="168"/>
      <c r="BT324" s="168"/>
      <c r="BU324" s="168"/>
      <c r="BV324" s="168"/>
      <c r="BW324" s="168"/>
      <c r="BX324" s="168"/>
      <c r="BY324" s="168"/>
      <c r="BZ324" s="168"/>
      <c r="CA324" s="168"/>
      <c r="CB324" s="168"/>
      <c r="CC324" s="168"/>
      <c r="CD324" s="168"/>
      <c r="CE324" s="168"/>
      <c r="CF324" s="168"/>
      <c r="CG324" s="168"/>
      <c r="CH324" s="168"/>
      <c r="CI324" s="168"/>
      <c r="CJ324" s="168"/>
      <c r="CK324" s="168"/>
      <c r="CL324" s="168"/>
      <c r="CM324" s="168"/>
      <c r="CN324" s="168"/>
      <c r="CP324" s="1033" t="s">
        <v>122</v>
      </c>
      <c r="CQ324" s="1034"/>
      <c r="CR324" s="1745"/>
      <c r="CS324" s="213" t="e">
        <f>+BK184</f>
        <v>#N/A</v>
      </c>
      <c r="CT324" s="10"/>
      <c r="CU324" s="10"/>
      <c r="CV324" s="10"/>
      <c r="CX324" s="10"/>
      <c r="CY324" s="10"/>
      <c r="CZ324" s="10"/>
    </row>
    <row r="325" spans="2:252" ht="15.75" x14ac:dyDescent="0.25">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574"/>
      <c r="AH325" s="168"/>
      <c r="AI325" s="168"/>
      <c r="AJ325" s="168"/>
      <c r="AK325" s="168"/>
      <c r="AL325" s="168"/>
      <c r="AM325" s="168"/>
      <c r="AN325" s="168"/>
      <c r="AO325" s="168"/>
      <c r="AP325" s="168"/>
      <c r="AQ325" s="574"/>
      <c r="AR325" s="574"/>
      <c r="AS325" s="574"/>
      <c r="AT325" s="574"/>
      <c r="AU325" s="574"/>
      <c r="AV325" s="574"/>
      <c r="AW325" s="574"/>
      <c r="AX325" s="574"/>
      <c r="AY325" s="574"/>
      <c r="AZ325" s="574"/>
      <c r="BA325" s="574"/>
      <c r="BB325" s="574"/>
      <c r="BD325" s="168"/>
      <c r="BE325" s="168"/>
      <c r="BF325" s="168"/>
      <c r="BG325" s="168"/>
      <c r="BH325" s="168"/>
      <c r="BI325" s="168"/>
      <c r="BJ325" s="168"/>
      <c r="BK325" s="168"/>
      <c r="BL325" s="168"/>
      <c r="BM325" s="168"/>
      <c r="BN325" s="168"/>
      <c r="BO325" s="168"/>
      <c r="BP325" s="168"/>
      <c r="BQ325" s="168"/>
      <c r="BR325" s="168"/>
      <c r="BS325" s="168"/>
      <c r="BT325" s="168"/>
      <c r="BU325" s="168"/>
      <c r="BV325" s="168"/>
      <c r="BW325" s="168"/>
      <c r="BX325" s="168"/>
      <c r="BY325" s="168"/>
      <c r="BZ325" s="168"/>
      <c r="CA325" s="168"/>
      <c r="CB325" s="168"/>
      <c r="CC325" s="168"/>
      <c r="CD325" s="168"/>
      <c r="CE325" s="168"/>
      <c r="CF325" s="168"/>
      <c r="CG325" s="168"/>
      <c r="CH325" s="168"/>
      <c r="CI325" s="168"/>
      <c r="CJ325" s="168"/>
      <c r="CK325" s="168"/>
      <c r="CL325" s="168"/>
      <c r="CM325" s="168"/>
      <c r="CN325" s="168"/>
      <c r="CP325" s="1033" t="s">
        <v>123</v>
      </c>
      <c r="CQ325" s="1034"/>
      <c r="CR325" s="1035"/>
      <c r="CS325" s="172" t="e">
        <f>OR(CS324=99,CS324=95,CS324=93)</f>
        <v>#N/A</v>
      </c>
      <c r="CT325" s="10"/>
      <c r="CU325" s="10"/>
      <c r="CV325" s="10"/>
      <c r="CX325" s="10"/>
      <c r="CY325" s="10"/>
      <c r="CZ325" s="10"/>
    </row>
    <row r="326" spans="2:252" ht="16.5" thickBot="1" x14ac:dyDescent="0.3">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574"/>
      <c r="AH326" s="168"/>
      <c r="AI326" s="168"/>
      <c r="AJ326" s="168"/>
      <c r="AK326" s="168"/>
      <c r="AL326" s="168"/>
      <c r="AM326" s="168"/>
      <c r="AN326" s="168"/>
      <c r="AO326" s="168"/>
      <c r="AP326" s="168"/>
      <c r="AQ326" s="574"/>
      <c r="AR326" s="574"/>
      <c r="AS326" s="574"/>
      <c r="AT326" s="574"/>
      <c r="AU326" s="574"/>
      <c r="AV326" s="574"/>
      <c r="AW326" s="574"/>
      <c r="AX326" s="574"/>
      <c r="AY326" s="574"/>
      <c r="AZ326" s="574"/>
      <c r="BA326" s="574"/>
      <c r="BB326" s="574"/>
      <c r="BD326" s="168"/>
      <c r="BE326" s="168"/>
      <c r="BF326" s="168"/>
      <c r="BG326" s="168"/>
      <c r="BH326" s="168"/>
      <c r="BI326" s="168"/>
      <c r="BJ326" s="168"/>
      <c r="BK326" s="168"/>
      <c r="BL326" s="168"/>
      <c r="BM326" s="168"/>
      <c r="BN326" s="168"/>
      <c r="BO326" s="168"/>
      <c r="BP326" s="168"/>
      <c r="BQ326" s="168"/>
      <c r="BR326" s="168"/>
      <c r="BS326" s="168"/>
      <c r="BT326" s="168"/>
      <c r="BU326" s="168"/>
      <c r="BV326" s="168"/>
      <c r="BW326" s="168"/>
      <c r="BX326" s="168"/>
      <c r="BY326" s="168"/>
      <c r="BZ326" s="168"/>
      <c r="CA326" s="168"/>
      <c r="CB326" s="168"/>
      <c r="CC326" s="168"/>
      <c r="CD326" s="168"/>
      <c r="CE326" s="168"/>
      <c r="CF326" s="168"/>
      <c r="CG326" s="168"/>
      <c r="CH326" s="168"/>
      <c r="CI326" s="168"/>
      <c r="CJ326" s="168"/>
      <c r="CK326" s="168"/>
      <c r="CL326" s="168"/>
      <c r="CM326" s="168"/>
      <c r="CN326" s="168"/>
      <c r="CP326" s="1033" t="s">
        <v>130</v>
      </c>
      <c r="CQ326" s="1034"/>
      <c r="CR326" s="1035"/>
      <c r="CS326" s="174" t="e">
        <f>IF(CS325=TRUE,0,1)</f>
        <v>#N/A</v>
      </c>
      <c r="CT326" s="10"/>
      <c r="CU326" s="10"/>
      <c r="CV326" s="10"/>
      <c r="CX326" s="10"/>
      <c r="CY326" s="10"/>
      <c r="CZ326" s="10"/>
    </row>
    <row r="327" spans="2:252" ht="16.5" customHeight="1" thickBot="1" x14ac:dyDescent="0.25">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574"/>
      <c r="AH327" s="168"/>
      <c r="AI327" s="168"/>
      <c r="AJ327" s="168"/>
      <c r="AK327" s="168"/>
      <c r="AL327" s="168"/>
      <c r="AM327" s="168"/>
      <c r="AN327" s="168"/>
      <c r="AO327" s="168"/>
      <c r="AP327" s="168"/>
      <c r="AQ327" s="574"/>
      <c r="AR327" s="574"/>
      <c r="AS327" s="574"/>
      <c r="AT327" s="574"/>
      <c r="AU327" s="574"/>
      <c r="AV327" s="574"/>
      <c r="AW327" s="574"/>
      <c r="AX327" s="574"/>
      <c r="AY327" s="574"/>
      <c r="AZ327" s="574"/>
      <c r="BA327" s="574"/>
      <c r="BB327" s="574"/>
      <c r="BD327" s="168"/>
      <c r="BE327" s="168"/>
      <c r="BF327" s="168"/>
      <c r="BG327" s="168"/>
      <c r="BH327" s="168"/>
      <c r="BI327" s="168"/>
      <c r="BJ327" s="168"/>
      <c r="BK327" s="168"/>
      <c r="BL327" s="168"/>
      <c r="BM327" s="168"/>
      <c r="BN327" s="168"/>
      <c r="BO327" s="168"/>
      <c r="BP327" s="168"/>
      <c r="BQ327" s="168"/>
      <c r="BR327" s="168"/>
      <c r="BS327" s="168"/>
      <c r="BT327" s="168"/>
      <c r="BU327" s="168"/>
      <c r="BV327" s="168"/>
      <c r="BW327" s="168"/>
      <c r="BX327" s="168"/>
      <c r="BY327" s="168"/>
      <c r="BZ327" s="168"/>
      <c r="CA327" s="168"/>
      <c r="CB327" s="168"/>
      <c r="CC327" s="168"/>
      <c r="CD327" s="168"/>
      <c r="CE327" s="168"/>
      <c r="CF327" s="168"/>
      <c r="CG327" s="168"/>
      <c r="CH327" s="168"/>
      <c r="CI327" s="168"/>
      <c r="CJ327" s="168"/>
      <c r="CK327" s="168"/>
      <c r="CL327" s="168"/>
      <c r="CM327" s="168"/>
      <c r="CN327" s="168"/>
      <c r="CP327" s="1749" t="s">
        <v>132</v>
      </c>
      <c r="CQ327" s="1749"/>
      <c r="CR327" s="1750"/>
      <c r="CS327" s="214" t="e">
        <f>IF(CS322&lt;CS323,1,0)</f>
        <v>#REF!</v>
      </c>
      <c r="CT327" s="10"/>
      <c r="CU327" s="10"/>
      <c r="CV327" s="10"/>
      <c r="CX327" s="10"/>
      <c r="CY327" s="10"/>
      <c r="CZ327" s="10"/>
    </row>
    <row r="328" spans="2:252" ht="15.75" x14ac:dyDescent="0.25">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574"/>
      <c r="AH328" s="168"/>
      <c r="AI328" s="168"/>
      <c r="AJ328" s="168"/>
      <c r="AK328" s="168"/>
      <c r="AL328" s="168"/>
      <c r="AM328" s="168"/>
      <c r="AN328" s="168"/>
      <c r="AO328" s="168"/>
      <c r="AP328" s="168"/>
      <c r="AQ328" s="574"/>
      <c r="AR328" s="574"/>
      <c r="AS328" s="574"/>
      <c r="AT328" s="574"/>
      <c r="AU328" s="574"/>
      <c r="AV328" s="574"/>
      <c r="AW328" s="574"/>
      <c r="AX328" s="574"/>
      <c r="AY328" s="574"/>
      <c r="AZ328" s="574"/>
      <c r="BA328" s="574"/>
      <c r="BB328" s="574"/>
      <c r="BD328" s="168"/>
      <c r="BE328" s="168"/>
      <c r="BF328" s="168"/>
      <c r="BG328" s="168"/>
      <c r="BH328" s="168"/>
      <c r="BI328" s="168"/>
      <c r="BJ328" s="168"/>
      <c r="BK328" s="168"/>
      <c r="BL328" s="168"/>
      <c r="BM328" s="168"/>
      <c r="BN328" s="168"/>
      <c r="BO328" s="168"/>
      <c r="BP328" s="168"/>
      <c r="BQ328" s="168"/>
      <c r="BR328" s="168"/>
      <c r="BS328" s="168"/>
      <c r="BT328" s="168"/>
      <c r="BU328" s="168"/>
      <c r="BV328" s="168"/>
      <c r="BW328" s="168"/>
      <c r="BX328" s="168"/>
      <c r="BY328" s="168"/>
      <c r="BZ328" s="168"/>
      <c r="CA328" s="168"/>
      <c r="CB328" s="168"/>
      <c r="CC328" s="168"/>
      <c r="CD328" s="168"/>
      <c r="CE328" s="168"/>
      <c r="CF328" s="168"/>
      <c r="CG328" s="168"/>
      <c r="CH328" s="168"/>
      <c r="CI328" s="168"/>
      <c r="CJ328" s="168"/>
      <c r="CK328" s="168"/>
      <c r="CL328" s="168"/>
      <c r="CM328" s="168"/>
      <c r="CN328" s="168"/>
      <c r="CP328" s="1033" t="s">
        <v>131</v>
      </c>
      <c r="CQ328" s="1034"/>
      <c r="CR328" s="1035"/>
      <c r="CS328" s="174" t="e">
        <f>+CS327*CS326</f>
        <v>#REF!</v>
      </c>
      <c r="CU328" s="10"/>
      <c r="CV328" s="10"/>
      <c r="CX328" s="10"/>
      <c r="CY328" s="10"/>
      <c r="CZ328" s="10"/>
    </row>
    <row r="329" spans="2:252" ht="15.75" x14ac:dyDescent="0.25">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574"/>
      <c r="AH329" s="168"/>
      <c r="AI329" s="168"/>
      <c r="AJ329" s="168"/>
      <c r="AK329" s="168"/>
      <c r="AL329" s="168"/>
      <c r="AM329" s="168"/>
      <c r="AN329" s="168"/>
      <c r="AO329" s="168"/>
      <c r="AP329" s="168"/>
      <c r="AQ329" s="574"/>
      <c r="AR329" s="574"/>
      <c r="AS329" s="574"/>
      <c r="AT329" s="574"/>
      <c r="AU329" s="574"/>
      <c r="AV329" s="574"/>
      <c r="AW329" s="574"/>
      <c r="AX329" s="574"/>
      <c r="AY329" s="574"/>
      <c r="AZ329" s="574"/>
      <c r="BA329" s="574"/>
      <c r="BB329" s="574"/>
      <c r="BD329" s="168"/>
      <c r="BE329" s="168"/>
      <c r="BF329" s="168"/>
      <c r="BG329" s="168"/>
      <c r="BH329" s="168"/>
      <c r="BI329" s="168"/>
      <c r="BJ329" s="168"/>
      <c r="BK329" s="168"/>
      <c r="BL329" s="168"/>
      <c r="BM329" s="168"/>
      <c r="BN329" s="168"/>
      <c r="BO329" s="168"/>
      <c r="BP329" s="168"/>
      <c r="BQ329" s="168"/>
      <c r="BR329" s="168"/>
      <c r="BS329" s="168"/>
      <c r="BT329" s="168"/>
      <c r="BU329" s="168"/>
      <c r="BV329" s="168"/>
      <c r="BW329" s="168"/>
      <c r="BX329" s="168"/>
      <c r="BY329" s="168"/>
      <c r="BZ329" s="168"/>
      <c r="CA329" s="168"/>
      <c r="CB329" s="168"/>
      <c r="CC329" s="168"/>
      <c r="CD329" s="168"/>
      <c r="CE329" s="168"/>
      <c r="CF329" s="168"/>
      <c r="CG329" s="168"/>
      <c r="CH329" s="168"/>
      <c r="CI329" s="168"/>
      <c r="CJ329" s="168"/>
      <c r="CK329" s="168"/>
      <c r="CL329" s="168"/>
      <c r="CM329" s="168"/>
      <c r="CN329" s="168"/>
      <c r="CP329" s="1678" t="s">
        <v>134</v>
      </c>
      <c r="CQ329" s="1679"/>
      <c r="CR329" s="1746"/>
      <c r="CS329" s="215" t="str">
        <f>IF(ISERROR(CS328)=TRUE,"",IF(CS321=0,"",IF(CS328=1,CT329,0)))</f>
        <v/>
      </c>
      <c r="CT329" s="216" t="s">
        <v>133</v>
      </c>
      <c r="CU329" s="216"/>
      <c r="CV329" s="216"/>
      <c r="CW329" s="217"/>
      <c r="CX329" s="10"/>
      <c r="CY329" s="10"/>
      <c r="CZ329" s="10"/>
    </row>
    <row r="330" spans="2:252" ht="15.75" x14ac:dyDescent="0.25">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574"/>
      <c r="AH330" s="168"/>
      <c r="AI330" s="168"/>
      <c r="AJ330" s="168"/>
      <c r="AK330" s="168"/>
      <c r="AL330" s="168"/>
      <c r="AM330" s="168"/>
      <c r="AN330" s="168"/>
      <c r="AO330" s="168"/>
      <c r="AP330" s="168"/>
      <c r="AQ330" s="574"/>
      <c r="AR330" s="574"/>
      <c r="AS330" s="574"/>
      <c r="AT330" s="574"/>
      <c r="AU330" s="574"/>
      <c r="AV330" s="574"/>
      <c r="AW330" s="574"/>
      <c r="AX330" s="574"/>
      <c r="AY330" s="574"/>
      <c r="AZ330" s="574"/>
      <c r="BA330" s="574"/>
      <c r="BB330" s="574"/>
      <c r="BD330" s="168"/>
      <c r="BE330" s="168"/>
      <c r="BF330" s="168"/>
      <c r="BG330" s="168"/>
      <c r="BH330" s="168"/>
      <c r="BI330" s="168"/>
      <c r="BJ330" s="168"/>
      <c r="BK330" s="168"/>
      <c r="BL330" s="168"/>
      <c r="BM330" s="168"/>
      <c r="BN330" s="168"/>
      <c r="BO330" s="168"/>
      <c r="BP330" s="168"/>
      <c r="BQ330" s="168"/>
      <c r="BR330" s="168"/>
      <c r="BS330" s="168"/>
      <c r="BT330" s="168"/>
      <c r="BU330" s="168"/>
      <c r="BV330" s="168"/>
      <c r="BW330" s="168"/>
      <c r="BX330" s="168"/>
      <c r="BY330" s="168"/>
      <c r="BZ330" s="168"/>
      <c r="CA330" s="168"/>
      <c r="CB330" s="168"/>
      <c r="CC330" s="168"/>
      <c r="CD330" s="168"/>
      <c r="CE330" s="168"/>
      <c r="CF330" s="168"/>
      <c r="CG330" s="168"/>
      <c r="CH330" s="168"/>
      <c r="CI330" s="168"/>
      <c r="CJ330" s="168"/>
      <c r="CK330" s="168"/>
      <c r="CL330" s="168"/>
      <c r="CM330" s="168"/>
      <c r="CN330" s="168"/>
      <c r="CP330" s="1033" t="s">
        <v>118</v>
      </c>
      <c r="CQ330" s="1034"/>
      <c r="CR330" s="1745"/>
      <c r="CT330" s="211"/>
      <c r="CU330" s="209"/>
      <c r="CV330" s="212"/>
      <c r="CW330" s="10"/>
      <c r="CX330" s="10"/>
      <c r="CY330" s="10"/>
      <c r="CZ330" s="10"/>
    </row>
    <row r="331" spans="2:252" ht="15.75" x14ac:dyDescent="0.25">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574"/>
      <c r="AH331" s="168"/>
      <c r="AI331" s="168"/>
      <c r="AJ331" s="168"/>
      <c r="AK331" s="168"/>
      <c r="AL331" s="168"/>
      <c r="AM331" s="168"/>
      <c r="AN331" s="168"/>
      <c r="AO331" s="168"/>
      <c r="AP331" s="168"/>
      <c r="AQ331" s="574"/>
      <c r="AR331" s="574"/>
      <c r="AS331" s="574"/>
      <c r="AT331" s="574"/>
      <c r="AU331" s="574"/>
      <c r="AV331" s="574"/>
      <c r="AW331" s="574"/>
      <c r="AX331" s="574"/>
      <c r="AY331" s="574"/>
      <c r="AZ331" s="574"/>
      <c r="BA331" s="574"/>
      <c r="BB331" s="574"/>
      <c r="BD331" s="168"/>
      <c r="BE331" s="168"/>
      <c r="BF331" s="168"/>
      <c r="BG331" s="168"/>
      <c r="BH331" s="168"/>
      <c r="BI331" s="168"/>
      <c r="BJ331" s="168"/>
      <c r="BK331" s="168"/>
      <c r="BL331" s="168"/>
      <c r="BM331" s="168"/>
      <c r="BN331" s="168"/>
      <c r="BO331" s="168"/>
      <c r="BP331" s="168"/>
      <c r="BQ331" s="168"/>
      <c r="BR331" s="168"/>
      <c r="BS331" s="168"/>
      <c r="BT331" s="168"/>
      <c r="BU331" s="168"/>
      <c r="BV331" s="168"/>
      <c r="BW331" s="168"/>
      <c r="BX331" s="168"/>
      <c r="BY331" s="168"/>
      <c r="BZ331" s="168"/>
      <c r="CA331" s="168"/>
      <c r="CB331" s="168"/>
      <c r="CC331" s="168"/>
      <c r="CD331" s="168"/>
      <c r="CE331" s="168"/>
      <c r="CF331" s="168"/>
      <c r="CG331" s="168"/>
      <c r="CH331" s="168"/>
      <c r="CI331" s="168"/>
      <c r="CJ331" s="168"/>
      <c r="CK331" s="168"/>
      <c r="CL331" s="168"/>
      <c r="CM331" s="168"/>
      <c r="CN331" s="168"/>
      <c r="CP331" s="1305" t="s">
        <v>137</v>
      </c>
      <c r="CQ331" s="1306"/>
      <c r="CR331" s="1307"/>
      <c r="CS331" s="218" t="s">
        <v>62</v>
      </c>
      <c r="CT331" s="219" t="e">
        <f>+#REF!</f>
        <v>#REF!</v>
      </c>
      <c r="CV331" s="10"/>
      <c r="CW331" s="10"/>
      <c r="CX331" s="10"/>
      <c r="CY331" s="10"/>
      <c r="CZ331" s="10"/>
    </row>
    <row r="332" spans="2:252" ht="15.75" x14ac:dyDescent="0.2">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574"/>
      <c r="AH332" s="168"/>
      <c r="AI332" s="168"/>
      <c r="AJ332" s="168"/>
      <c r="AK332" s="168"/>
      <c r="AL332" s="168"/>
      <c r="AM332" s="168"/>
      <c r="AN332" s="168"/>
      <c r="AO332" s="168"/>
      <c r="AP332" s="168"/>
      <c r="AQ332" s="574"/>
      <c r="AR332" s="574"/>
      <c r="AS332" s="574"/>
      <c r="AT332" s="574"/>
      <c r="AU332" s="574"/>
      <c r="AV332" s="574"/>
      <c r="AW332" s="574"/>
      <c r="AX332" s="574"/>
      <c r="AY332" s="574"/>
      <c r="AZ332" s="574"/>
      <c r="BA332" s="574"/>
      <c r="BB332" s="574"/>
      <c r="BD332" s="168"/>
      <c r="BE332" s="168"/>
      <c r="BF332" s="168"/>
      <c r="BG332" s="168"/>
      <c r="BH332" s="168"/>
      <c r="BI332" s="168"/>
      <c r="BJ332" s="168"/>
      <c r="BK332" s="168"/>
      <c r="BL332" s="168"/>
      <c r="BM332" s="168"/>
      <c r="BN332" s="168"/>
      <c r="BO332" s="168"/>
      <c r="BP332" s="168"/>
      <c r="BQ332" s="168"/>
      <c r="BR332" s="168"/>
      <c r="BS332" s="168"/>
      <c r="BT332" s="168"/>
      <c r="BU332" s="168"/>
      <c r="BV332" s="168"/>
      <c r="BW332" s="168"/>
      <c r="BX332" s="168"/>
      <c r="BY332" s="168"/>
      <c r="BZ332" s="168"/>
      <c r="CA332" s="168"/>
      <c r="CB332" s="168"/>
      <c r="CC332" s="168"/>
      <c r="CD332" s="168"/>
      <c r="CE332" s="168"/>
      <c r="CF332" s="168"/>
      <c r="CG332" s="168"/>
      <c r="CH332" s="168"/>
      <c r="CI332" s="168"/>
      <c r="CJ332" s="168"/>
      <c r="CK332" s="168"/>
      <c r="CL332" s="168"/>
      <c r="CM332" s="168"/>
      <c r="CN332" s="168"/>
      <c r="CP332" s="1310" t="s">
        <v>136</v>
      </c>
      <c r="CQ332" s="1311"/>
      <c r="CR332" s="1311"/>
      <c r="CS332" s="1747" t="s">
        <v>63</v>
      </c>
      <c r="CT332" s="1747"/>
      <c r="CU332" s="1747"/>
      <c r="CV332" s="1747"/>
      <c r="CX332" s="10"/>
      <c r="CY332" s="10"/>
      <c r="CZ332" s="10"/>
    </row>
    <row r="333" spans="2:252" ht="15" x14ac:dyDescent="0.2">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574"/>
      <c r="AH333" s="168"/>
      <c r="AI333" s="168"/>
      <c r="AJ333" s="168"/>
      <c r="AK333" s="168"/>
      <c r="AL333" s="168"/>
      <c r="AM333" s="168"/>
      <c r="AN333" s="168"/>
      <c r="AO333" s="168"/>
      <c r="AP333" s="168"/>
      <c r="AQ333" s="574"/>
      <c r="AR333" s="574"/>
      <c r="AS333" s="574"/>
      <c r="AT333" s="574"/>
      <c r="AU333" s="574"/>
      <c r="AV333" s="574"/>
      <c r="AW333" s="574"/>
      <c r="AX333" s="574"/>
      <c r="AY333" s="574"/>
      <c r="AZ333" s="574"/>
      <c r="BA333" s="574"/>
      <c r="BB333" s="574"/>
      <c r="BD333" s="168"/>
      <c r="BE333" s="168"/>
      <c r="BF333" s="168"/>
      <c r="BG333" s="168"/>
      <c r="BH333" s="168"/>
      <c r="BI333" s="168"/>
      <c r="BJ333" s="168"/>
      <c r="BK333" s="168"/>
      <c r="BL333" s="168"/>
      <c r="BM333" s="168"/>
      <c r="BN333" s="168"/>
      <c r="BO333" s="168"/>
      <c r="BP333" s="168"/>
      <c r="BQ333" s="168"/>
      <c r="BR333" s="168"/>
      <c r="BS333" s="168"/>
      <c r="BT333" s="168"/>
      <c r="BU333" s="168"/>
      <c r="BV333" s="168"/>
      <c r="BW333" s="168"/>
      <c r="BX333" s="168"/>
      <c r="BY333" s="168"/>
      <c r="BZ333" s="168"/>
      <c r="CA333" s="168"/>
      <c r="CB333" s="168"/>
      <c r="CC333" s="168"/>
      <c r="CD333" s="168"/>
      <c r="CE333" s="168"/>
      <c r="CF333" s="168"/>
      <c r="CG333" s="168"/>
      <c r="CH333" s="168"/>
      <c r="CI333" s="168"/>
      <c r="CJ333" s="168"/>
      <c r="CK333" s="168"/>
      <c r="CL333" s="168"/>
      <c r="CM333" s="168"/>
      <c r="CN333" s="168"/>
      <c r="CQ333" s="10"/>
      <c r="CR333" s="10"/>
      <c r="CS333" s="10"/>
      <c r="CT333" s="10"/>
      <c r="CU333" s="10"/>
      <c r="CV333" s="10"/>
      <c r="CW333" s="10"/>
      <c r="CX333" s="10"/>
      <c r="CY333" s="10"/>
      <c r="CZ333" s="10"/>
    </row>
    <row r="334" spans="2:252" ht="15" x14ac:dyDescent="0.2">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574"/>
      <c r="AH334" s="168"/>
      <c r="AI334" s="168"/>
      <c r="AJ334" s="168"/>
      <c r="AK334" s="168"/>
      <c r="AL334" s="168"/>
      <c r="AM334" s="168"/>
      <c r="AN334" s="168"/>
      <c r="AO334" s="168"/>
      <c r="AP334" s="168"/>
      <c r="AQ334" s="574"/>
      <c r="AR334" s="574"/>
      <c r="AS334" s="574"/>
      <c r="AT334" s="574"/>
      <c r="AU334" s="574"/>
      <c r="AV334" s="574"/>
      <c r="AW334" s="574"/>
      <c r="AX334" s="574"/>
      <c r="AY334" s="574"/>
      <c r="AZ334" s="574"/>
      <c r="BA334" s="574"/>
      <c r="BB334" s="574"/>
      <c r="BD334" s="168"/>
      <c r="BE334" s="168"/>
      <c r="BF334" s="168"/>
      <c r="BG334" s="168"/>
      <c r="BH334" s="168"/>
      <c r="BI334" s="168"/>
      <c r="BJ334" s="168"/>
      <c r="BK334" s="168"/>
      <c r="BL334" s="168"/>
      <c r="BM334" s="168"/>
      <c r="BN334" s="168"/>
      <c r="BO334" s="168"/>
      <c r="BP334" s="168"/>
      <c r="BQ334" s="168"/>
      <c r="BR334" s="168"/>
      <c r="BS334" s="168"/>
      <c r="BT334" s="168"/>
      <c r="BU334" s="168"/>
      <c r="BV334" s="168"/>
      <c r="BW334" s="168"/>
      <c r="BX334" s="168"/>
      <c r="BY334" s="168"/>
      <c r="BZ334" s="168"/>
      <c r="CA334" s="168"/>
      <c r="CB334" s="168"/>
      <c r="CC334" s="168"/>
      <c r="CD334" s="168"/>
      <c r="CE334" s="168"/>
      <c r="CF334" s="168"/>
      <c r="CG334" s="168"/>
      <c r="CH334" s="168"/>
      <c r="CI334" s="168"/>
      <c r="CJ334" s="168"/>
      <c r="CK334" s="168"/>
      <c r="CL334" s="168"/>
      <c r="CM334" s="168"/>
      <c r="CN334" s="168"/>
      <c r="CQ334" s="10"/>
      <c r="CR334" s="10"/>
      <c r="CS334" s="220"/>
      <c r="CT334" s="10"/>
      <c r="CU334" s="10"/>
      <c r="CV334" s="10"/>
      <c r="CW334" s="10"/>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c r="GG334" s="28"/>
      <c r="GH334" s="28"/>
      <c r="GI334" s="28"/>
      <c r="GJ334" s="28"/>
      <c r="GK334" s="28"/>
      <c r="GL334" s="28"/>
      <c r="GM334" s="28"/>
      <c r="GN334" s="28"/>
      <c r="GO334" s="28"/>
      <c r="GP334" s="28"/>
      <c r="GQ334" s="28"/>
      <c r="GR334" s="28"/>
      <c r="GS334" s="28"/>
      <c r="GT334" s="28"/>
      <c r="GU334" s="28"/>
      <c r="GV334" s="28"/>
      <c r="GW334" s="28"/>
      <c r="GX334" s="28"/>
      <c r="GY334" s="28"/>
      <c r="GZ334" s="28"/>
      <c r="HA334" s="28"/>
      <c r="HB334" s="28"/>
      <c r="HC334" s="28"/>
      <c r="HD334" s="28"/>
      <c r="HE334" s="28"/>
      <c r="HF334" s="28"/>
      <c r="HG334" s="28"/>
      <c r="HH334" s="28"/>
      <c r="HI334" s="28"/>
      <c r="HJ334" s="28"/>
      <c r="HK334" s="28"/>
      <c r="HL334" s="28"/>
      <c r="HM334" s="28"/>
      <c r="HN334" s="28"/>
      <c r="HO334" s="28"/>
      <c r="HP334" s="28"/>
      <c r="HQ334" s="28"/>
      <c r="HR334" s="28"/>
      <c r="HS334" s="28"/>
      <c r="HT334" s="28"/>
      <c r="HU334" s="28"/>
      <c r="HV334" s="28"/>
      <c r="HW334" s="28"/>
      <c r="HX334" s="28"/>
      <c r="HY334" s="28"/>
      <c r="HZ334" s="28"/>
      <c r="IA334" s="28"/>
      <c r="IB334" s="28"/>
      <c r="IC334" s="28"/>
      <c r="ID334" s="28"/>
      <c r="IE334" s="28"/>
      <c r="IF334" s="28"/>
      <c r="IG334" s="28"/>
      <c r="IH334" s="28"/>
      <c r="II334" s="28"/>
      <c r="IJ334" s="28"/>
      <c r="IK334" s="28"/>
      <c r="IL334" s="28"/>
      <c r="IM334" s="28"/>
      <c r="IN334" s="28"/>
      <c r="IO334" s="28"/>
      <c r="IP334" s="28"/>
      <c r="IQ334" s="28"/>
      <c r="IR334" s="28"/>
    </row>
    <row r="335" spans="2:252" ht="15.75" x14ac:dyDescent="0.25">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574"/>
      <c r="AH335" s="168"/>
      <c r="AI335" s="168"/>
      <c r="AJ335" s="168"/>
      <c r="AK335" s="168"/>
      <c r="AL335" s="168"/>
      <c r="AM335" s="168"/>
      <c r="AN335" s="168"/>
      <c r="AO335" s="168"/>
      <c r="AP335" s="168"/>
      <c r="AQ335" s="574"/>
      <c r="AR335" s="574"/>
      <c r="AS335" s="574"/>
      <c r="AT335" s="574"/>
      <c r="AU335" s="574"/>
      <c r="AV335" s="574"/>
      <c r="AW335" s="574"/>
      <c r="AX335" s="574"/>
      <c r="AY335" s="574"/>
      <c r="AZ335" s="574"/>
      <c r="BA335" s="574"/>
      <c r="BB335" s="574"/>
      <c r="BD335" s="168"/>
      <c r="BE335" s="168"/>
      <c r="BF335" s="168"/>
      <c r="BG335" s="168"/>
      <c r="BH335" s="168"/>
      <c r="BI335" s="168"/>
      <c r="BJ335" s="168"/>
      <c r="BK335" s="168"/>
      <c r="BL335" s="168"/>
      <c r="BM335" s="168"/>
      <c r="BN335" s="168"/>
      <c r="BO335" s="168"/>
      <c r="BP335" s="168"/>
      <c r="BQ335" s="168"/>
      <c r="BR335" s="168"/>
      <c r="BS335" s="168"/>
      <c r="BT335" s="168"/>
      <c r="BU335" s="168"/>
      <c r="BV335" s="168"/>
      <c r="BW335" s="168"/>
      <c r="BX335" s="168"/>
      <c r="BY335" s="168"/>
      <c r="BZ335" s="168"/>
      <c r="CA335" s="168"/>
      <c r="CB335" s="168"/>
      <c r="CC335" s="168"/>
      <c r="CD335" s="168"/>
      <c r="CE335" s="168"/>
      <c r="CF335" s="168"/>
      <c r="CG335" s="168"/>
      <c r="CH335" s="168"/>
      <c r="CI335" s="168"/>
      <c r="CJ335" s="168"/>
      <c r="CK335" s="168"/>
      <c r="CL335" s="168"/>
      <c r="CM335" s="168"/>
      <c r="CN335" s="168"/>
      <c r="CP335" s="1305" t="s">
        <v>110</v>
      </c>
      <c r="CQ335" s="1306"/>
      <c r="CR335" s="1306"/>
      <c r="CS335" s="1306"/>
      <c r="CT335" s="221" t="e">
        <f>+AL256</f>
        <v>#REF!</v>
      </c>
      <c r="CU335" s="10"/>
      <c r="CV335" s="10"/>
      <c r="CW335" s="10"/>
      <c r="CX335" s="28"/>
      <c r="CY335" s="222"/>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8"/>
      <c r="GR335" s="28"/>
      <c r="GS335" s="28"/>
      <c r="GT335" s="28"/>
      <c r="GU335" s="28"/>
      <c r="GV335" s="28"/>
      <c r="GW335" s="28"/>
      <c r="GX335" s="28"/>
      <c r="GY335" s="28"/>
      <c r="GZ335" s="28"/>
      <c r="HA335" s="28"/>
      <c r="HB335" s="28"/>
      <c r="HC335" s="28"/>
      <c r="HD335" s="28"/>
      <c r="HE335" s="28"/>
      <c r="HF335" s="28"/>
      <c r="HG335" s="28"/>
      <c r="HH335" s="28"/>
      <c r="HI335" s="28"/>
      <c r="HJ335" s="28"/>
      <c r="HK335" s="28"/>
      <c r="HL335" s="28"/>
      <c r="HM335" s="28"/>
      <c r="HN335" s="28"/>
      <c r="HO335" s="28"/>
      <c r="HP335" s="28"/>
      <c r="HQ335" s="28"/>
      <c r="HR335" s="28"/>
      <c r="HS335" s="28"/>
      <c r="HT335" s="28"/>
      <c r="HU335" s="28"/>
      <c r="HV335" s="28"/>
      <c r="HW335" s="28"/>
      <c r="HX335" s="28"/>
      <c r="HY335" s="28"/>
      <c r="HZ335" s="28"/>
      <c r="IA335" s="28"/>
      <c r="IB335" s="28"/>
      <c r="IC335" s="28"/>
      <c r="ID335" s="28"/>
      <c r="IE335" s="28"/>
      <c r="IF335" s="28"/>
      <c r="IG335" s="28"/>
      <c r="IH335" s="28"/>
      <c r="II335" s="28"/>
      <c r="IJ335" s="28"/>
      <c r="IK335" s="28"/>
      <c r="IL335" s="28"/>
      <c r="IM335" s="28"/>
      <c r="IN335" s="28"/>
      <c r="IO335" s="28"/>
      <c r="IP335" s="28"/>
      <c r="IQ335" s="28"/>
      <c r="IR335" s="28"/>
    </row>
    <row r="336" spans="2:252" ht="15.75" x14ac:dyDescent="0.25">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574"/>
      <c r="AH336" s="168"/>
      <c r="AI336" s="168"/>
      <c r="AJ336" s="168"/>
      <c r="AK336" s="168"/>
      <c r="AL336" s="168"/>
      <c r="AM336" s="168"/>
      <c r="AN336" s="168"/>
      <c r="AO336" s="168"/>
      <c r="AP336" s="168"/>
      <c r="AQ336" s="574"/>
      <c r="AR336" s="574"/>
      <c r="AS336" s="574"/>
      <c r="AT336" s="574"/>
      <c r="AU336" s="574"/>
      <c r="AV336" s="574"/>
      <c r="AW336" s="574"/>
      <c r="AX336" s="574"/>
      <c r="AY336" s="574"/>
      <c r="AZ336" s="574"/>
      <c r="BA336" s="574"/>
      <c r="BB336" s="574"/>
      <c r="BD336" s="168"/>
      <c r="BE336" s="168"/>
      <c r="BF336" s="168"/>
      <c r="BG336" s="168"/>
      <c r="BH336" s="168"/>
      <c r="BI336" s="168"/>
      <c r="BJ336" s="168"/>
      <c r="BK336" s="168"/>
      <c r="BL336" s="168"/>
      <c r="BM336" s="168"/>
      <c r="BN336" s="168"/>
      <c r="BO336" s="168"/>
      <c r="BP336" s="168"/>
      <c r="BQ336" s="168"/>
      <c r="BR336" s="168"/>
      <c r="BS336" s="168"/>
      <c r="BT336" s="168"/>
      <c r="BU336" s="168"/>
      <c r="BV336" s="168"/>
      <c r="BW336" s="168"/>
      <c r="BX336" s="168"/>
      <c r="BY336" s="168"/>
      <c r="BZ336" s="168"/>
      <c r="CA336" s="168"/>
      <c r="CB336" s="168"/>
      <c r="CC336" s="168"/>
      <c r="CD336" s="168"/>
      <c r="CE336" s="168"/>
      <c r="CF336" s="168"/>
      <c r="CG336" s="168"/>
      <c r="CH336" s="168"/>
      <c r="CI336" s="168"/>
      <c r="CJ336" s="168"/>
      <c r="CK336" s="168"/>
      <c r="CL336" s="168"/>
      <c r="CM336" s="168"/>
      <c r="CN336" s="168"/>
      <c r="CP336" s="1033" t="s">
        <v>108</v>
      </c>
      <c r="CQ336" s="1034"/>
      <c r="CR336" s="1034"/>
      <c r="CS336" s="1034"/>
      <c r="CT336" s="223">
        <f>IF(S52&gt;1,1,0)</f>
        <v>0</v>
      </c>
      <c r="CU336" s="10"/>
      <c r="CV336" s="10"/>
      <c r="CW336" s="10"/>
      <c r="CX336" s="29"/>
      <c r="CY336" s="29"/>
      <c r="CZ336" s="29"/>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c r="FY336" s="28"/>
      <c r="FZ336" s="28"/>
      <c r="GA336" s="28"/>
      <c r="GB336" s="28"/>
      <c r="GC336" s="28"/>
      <c r="GD336" s="28"/>
      <c r="GE336" s="28"/>
      <c r="GF336" s="28"/>
      <c r="GG336" s="28"/>
      <c r="GH336" s="28"/>
      <c r="GI336" s="28"/>
      <c r="GJ336" s="28"/>
      <c r="GK336" s="28"/>
      <c r="GL336" s="28"/>
      <c r="GM336" s="28"/>
      <c r="GN336" s="28"/>
      <c r="GO336" s="28"/>
      <c r="GP336" s="28"/>
      <c r="GQ336" s="28"/>
      <c r="GR336" s="28"/>
      <c r="GS336" s="28"/>
      <c r="GT336" s="28"/>
      <c r="GU336" s="28"/>
      <c r="GV336" s="28"/>
      <c r="GW336" s="28"/>
      <c r="GX336" s="28"/>
      <c r="GY336" s="28"/>
      <c r="GZ336" s="28"/>
      <c r="HA336" s="28"/>
      <c r="HB336" s="28"/>
      <c r="HC336" s="28"/>
      <c r="HD336" s="28"/>
      <c r="HE336" s="28"/>
      <c r="HF336" s="28"/>
      <c r="HG336" s="28"/>
      <c r="HH336" s="28"/>
      <c r="HI336" s="28"/>
      <c r="HJ336" s="28"/>
      <c r="HK336" s="28"/>
      <c r="HL336" s="28"/>
      <c r="HM336" s="28"/>
      <c r="HN336" s="28"/>
      <c r="HO336" s="28"/>
      <c r="HP336" s="28"/>
      <c r="HQ336" s="28"/>
      <c r="HR336" s="28"/>
      <c r="HS336" s="28"/>
      <c r="HT336" s="28"/>
      <c r="HU336" s="28"/>
      <c r="HV336" s="28"/>
      <c r="HW336" s="28"/>
      <c r="HX336" s="28"/>
      <c r="HY336" s="28"/>
      <c r="HZ336" s="28"/>
      <c r="IA336" s="28"/>
      <c r="IB336" s="28"/>
      <c r="IC336" s="28"/>
      <c r="ID336" s="28"/>
      <c r="IE336" s="28"/>
      <c r="IF336" s="28"/>
      <c r="IG336" s="28"/>
      <c r="IH336" s="28"/>
      <c r="II336" s="28"/>
      <c r="IJ336" s="28"/>
      <c r="IK336" s="28"/>
      <c r="IL336" s="28"/>
      <c r="IM336" s="28"/>
      <c r="IN336" s="28"/>
      <c r="IO336" s="28"/>
      <c r="IP336" s="28"/>
      <c r="IQ336" s="28"/>
      <c r="IR336" s="28"/>
    </row>
    <row r="337" spans="2:252" ht="15.75" x14ac:dyDescent="0.25">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574"/>
      <c r="AH337" s="168"/>
      <c r="AI337" s="168"/>
      <c r="AJ337" s="168"/>
      <c r="AK337" s="168"/>
      <c r="AL337" s="168"/>
      <c r="AM337" s="168"/>
      <c r="AN337" s="168"/>
      <c r="AO337" s="168"/>
      <c r="AP337" s="168"/>
      <c r="AQ337" s="574"/>
      <c r="AR337" s="574"/>
      <c r="AS337" s="574"/>
      <c r="AT337" s="574"/>
      <c r="AU337" s="574"/>
      <c r="AV337" s="574"/>
      <c r="AW337" s="574"/>
      <c r="AX337" s="574"/>
      <c r="AY337" s="574"/>
      <c r="AZ337" s="574"/>
      <c r="BA337" s="574"/>
      <c r="BB337" s="574"/>
      <c r="BD337" s="168"/>
      <c r="BE337" s="168"/>
      <c r="BF337" s="168"/>
      <c r="BG337" s="168"/>
      <c r="BH337" s="168"/>
      <c r="BI337" s="168"/>
      <c r="BJ337" s="168"/>
      <c r="BK337" s="168"/>
      <c r="BL337" s="168"/>
      <c r="BM337" s="168"/>
      <c r="BN337" s="168"/>
      <c r="BO337" s="168"/>
      <c r="BP337" s="168"/>
      <c r="BQ337" s="168"/>
      <c r="BR337" s="168"/>
      <c r="BS337" s="168"/>
      <c r="BT337" s="168"/>
      <c r="BU337" s="168"/>
      <c r="BV337" s="168"/>
      <c r="BW337" s="168"/>
      <c r="BX337" s="168"/>
      <c r="BY337" s="168"/>
      <c r="BZ337" s="168"/>
      <c r="CA337" s="168"/>
      <c r="CB337" s="168"/>
      <c r="CC337" s="168"/>
      <c r="CD337" s="168"/>
      <c r="CE337" s="168"/>
      <c r="CF337" s="168"/>
      <c r="CG337" s="168"/>
      <c r="CH337" s="168"/>
      <c r="CI337" s="168"/>
      <c r="CJ337" s="168"/>
      <c r="CK337" s="168"/>
      <c r="CL337" s="168"/>
      <c r="CM337" s="168"/>
      <c r="CN337" s="168"/>
      <c r="CP337" s="1033" t="s">
        <v>109</v>
      </c>
      <c r="CQ337" s="1034"/>
      <c r="CR337" s="1034"/>
      <c r="CS337" s="1034"/>
      <c r="CT337" s="224" t="e">
        <f>IF(CT335+#REF!&gt;4.99,0,1)</f>
        <v>#REF!</v>
      </c>
      <c r="CU337" s="10"/>
      <c r="CV337" s="10"/>
      <c r="CW337" s="10"/>
      <c r="CX337" s="29"/>
      <c r="CY337" s="225"/>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8"/>
      <c r="GR337" s="28"/>
      <c r="GS337" s="28"/>
      <c r="GT337" s="28"/>
      <c r="GU337" s="28"/>
      <c r="GV337" s="28"/>
      <c r="GW337" s="28"/>
      <c r="GX337" s="28"/>
      <c r="GY337" s="28"/>
      <c r="GZ337" s="28"/>
      <c r="HA337" s="28"/>
      <c r="HB337" s="28"/>
      <c r="HC337" s="28"/>
      <c r="HD337" s="28"/>
      <c r="HE337" s="28"/>
      <c r="HF337" s="28"/>
      <c r="HG337" s="28"/>
      <c r="HH337" s="28"/>
      <c r="HI337" s="28"/>
      <c r="HJ337" s="28"/>
      <c r="HK337" s="28"/>
      <c r="HL337" s="28"/>
      <c r="HM337" s="28"/>
      <c r="HN337" s="28"/>
      <c r="HO337" s="28"/>
      <c r="HP337" s="28"/>
      <c r="HQ337" s="28"/>
      <c r="HR337" s="28"/>
      <c r="HS337" s="28"/>
      <c r="HT337" s="28"/>
      <c r="HU337" s="28"/>
      <c r="HV337" s="28"/>
      <c r="HW337" s="28"/>
      <c r="HX337" s="28"/>
      <c r="HY337" s="28"/>
      <c r="HZ337" s="28"/>
      <c r="IA337" s="28"/>
      <c r="IB337" s="28"/>
      <c r="IC337" s="28"/>
      <c r="ID337" s="28"/>
      <c r="IE337" s="28"/>
      <c r="IF337" s="28"/>
      <c r="IG337" s="28"/>
      <c r="IH337" s="28"/>
      <c r="II337" s="28"/>
      <c r="IJ337" s="28"/>
      <c r="IK337" s="28"/>
      <c r="IL337" s="28"/>
      <c r="IM337" s="28"/>
      <c r="IN337" s="28"/>
      <c r="IO337" s="28"/>
      <c r="IP337" s="28"/>
      <c r="IQ337" s="28"/>
      <c r="IR337" s="28"/>
    </row>
    <row r="338" spans="2:252" ht="15.75" x14ac:dyDescent="0.25">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574"/>
      <c r="AH338" s="168"/>
      <c r="AI338" s="168"/>
      <c r="AJ338" s="168"/>
      <c r="AK338" s="168"/>
      <c r="AL338" s="168"/>
      <c r="AM338" s="168"/>
      <c r="AN338" s="168"/>
      <c r="AO338" s="168"/>
      <c r="AP338" s="168"/>
      <c r="AQ338" s="574"/>
      <c r="AR338" s="574"/>
      <c r="AS338" s="574"/>
      <c r="AT338" s="574"/>
      <c r="AU338" s="574"/>
      <c r="AV338" s="574"/>
      <c r="AW338" s="574"/>
      <c r="AX338" s="574"/>
      <c r="AY338" s="574"/>
      <c r="AZ338" s="574"/>
      <c r="BA338" s="574"/>
      <c r="BB338" s="574"/>
      <c r="BD338" s="168"/>
      <c r="BE338" s="168"/>
      <c r="BF338" s="168"/>
      <c r="BG338" s="168"/>
      <c r="BH338" s="168"/>
      <c r="BI338" s="168"/>
      <c r="BJ338" s="168"/>
      <c r="BK338" s="168"/>
      <c r="BL338" s="168"/>
      <c r="BM338" s="168"/>
      <c r="BN338" s="168"/>
      <c r="BO338" s="168"/>
      <c r="BP338" s="168"/>
      <c r="BQ338" s="168"/>
      <c r="BR338" s="168"/>
      <c r="BS338" s="168"/>
      <c r="BT338" s="168"/>
      <c r="BU338" s="168"/>
      <c r="BV338" s="168"/>
      <c r="BW338" s="168"/>
      <c r="BX338" s="168"/>
      <c r="BY338" s="168"/>
      <c r="BZ338" s="168"/>
      <c r="CA338" s="168"/>
      <c r="CB338" s="168"/>
      <c r="CC338" s="168"/>
      <c r="CD338" s="168"/>
      <c r="CE338" s="168"/>
      <c r="CF338" s="168"/>
      <c r="CG338" s="168"/>
      <c r="CH338" s="168"/>
      <c r="CI338" s="168"/>
      <c r="CJ338" s="168"/>
      <c r="CK338" s="168"/>
      <c r="CL338" s="168"/>
      <c r="CM338" s="168"/>
      <c r="CN338" s="168"/>
      <c r="CP338" s="1033" t="s">
        <v>111</v>
      </c>
      <c r="CQ338" s="1034"/>
      <c r="CR338" s="1034"/>
      <c r="CS338" s="1034"/>
      <c r="CT338" s="224">
        <f>IF(CT336=1,IF(CT337=1,1,0),0)</f>
        <v>0</v>
      </c>
      <c r="CU338" s="10"/>
      <c r="CV338" s="10"/>
      <c r="CW338" s="10"/>
      <c r="CX338" s="28"/>
      <c r="CY338" s="225"/>
      <c r="CZ338" s="28"/>
      <c r="DA338" s="28"/>
      <c r="DB338" s="28"/>
      <c r="DC338" s="28"/>
      <c r="DD338" s="28"/>
      <c r="DE338" s="28"/>
      <c r="DF338" s="28"/>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c r="GJ338" s="32"/>
      <c r="GK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row>
    <row r="339" spans="2:252" ht="15.75" x14ac:dyDescent="0.25">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574"/>
      <c r="AH339" s="168"/>
      <c r="AI339" s="168"/>
      <c r="AJ339" s="168"/>
      <c r="AK339" s="168"/>
      <c r="AL339" s="168"/>
      <c r="AM339" s="168"/>
      <c r="AN339" s="168"/>
      <c r="AO339" s="168"/>
      <c r="AP339" s="168"/>
      <c r="AQ339" s="574"/>
      <c r="AR339" s="574"/>
      <c r="AS339" s="574"/>
      <c r="AT339" s="574"/>
      <c r="AU339" s="574"/>
      <c r="AV339" s="574"/>
      <c r="AW339" s="574"/>
      <c r="AX339" s="574"/>
      <c r="AY339" s="574"/>
      <c r="AZ339" s="574"/>
      <c r="BA339" s="574"/>
      <c r="BB339" s="574"/>
      <c r="BD339" s="168"/>
      <c r="BE339" s="168"/>
      <c r="BF339" s="168"/>
      <c r="BG339" s="168"/>
      <c r="BH339" s="168"/>
      <c r="BI339" s="168"/>
      <c r="BJ339" s="168"/>
      <c r="BK339" s="168"/>
      <c r="BL339" s="168"/>
      <c r="BM339" s="168"/>
      <c r="BN339" s="168"/>
      <c r="BO339" s="168"/>
      <c r="BP339" s="168"/>
      <c r="BQ339" s="168"/>
      <c r="BR339" s="168"/>
      <c r="BS339" s="168"/>
      <c r="BT339" s="168"/>
      <c r="BU339" s="168"/>
      <c r="BV339" s="168"/>
      <c r="BW339" s="168"/>
      <c r="BX339" s="168"/>
      <c r="BY339" s="168"/>
      <c r="BZ339" s="168"/>
      <c r="CA339" s="168"/>
      <c r="CB339" s="168"/>
      <c r="CC339" s="168"/>
      <c r="CD339" s="168"/>
      <c r="CE339" s="168"/>
      <c r="CF339" s="168"/>
      <c r="CG339" s="168"/>
      <c r="CH339" s="168"/>
      <c r="CI339" s="168"/>
      <c r="CJ339" s="168"/>
      <c r="CK339" s="168"/>
      <c r="CL339" s="168"/>
      <c r="CM339" s="168"/>
      <c r="CN339" s="168"/>
      <c r="CP339" s="1033" t="s">
        <v>112</v>
      </c>
      <c r="CQ339" s="1034"/>
      <c r="CR339" s="1743" t="s">
        <v>141</v>
      </c>
      <c r="CS339" s="1743"/>
      <c r="CT339" s="270">
        <f>IF(CT338=1,CR339,0)</f>
        <v>0</v>
      </c>
      <c r="CU339" s="409"/>
      <c r="CV339" s="10"/>
      <c r="CW339" s="10"/>
      <c r="CX339" s="28"/>
      <c r="CY339" s="225"/>
      <c r="CZ339" s="28"/>
      <c r="DA339" s="28"/>
      <c r="DB339" s="28"/>
      <c r="DC339" s="28"/>
      <c r="DD339" s="28"/>
      <c r="DE339" s="28"/>
      <c r="DF339" s="28"/>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row>
    <row r="340" spans="2:252" ht="15.75" x14ac:dyDescent="0.25">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574"/>
      <c r="AH340" s="168"/>
      <c r="AI340" s="168"/>
      <c r="AJ340" s="168"/>
      <c r="AK340" s="168"/>
      <c r="AL340" s="168"/>
      <c r="AM340" s="168"/>
      <c r="AN340" s="168"/>
      <c r="AO340" s="168"/>
      <c r="AP340" s="168"/>
      <c r="AQ340" s="574"/>
      <c r="AR340" s="574"/>
      <c r="AS340" s="574"/>
      <c r="AT340" s="574"/>
      <c r="AU340" s="574"/>
      <c r="AV340" s="574"/>
      <c r="AW340" s="574"/>
      <c r="AX340" s="574"/>
      <c r="AY340" s="574"/>
      <c r="AZ340" s="574"/>
      <c r="BA340" s="574"/>
      <c r="BB340" s="574"/>
      <c r="BD340" s="168"/>
      <c r="BE340" s="168"/>
      <c r="BF340" s="168"/>
      <c r="BG340" s="168"/>
      <c r="BH340" s="168"/>
      <c r="BI340" s="168"/>
      <c r="BJ340" s="168"/>
      <c r="BK340" s="168"/>
      <c r="BL340" s="168"/>
      <c r="BM340" s="168"/>
      <c r="BN340" s="168"/>
      <c r="BO340" s="168"/>
      <c r="BP340" s="168"/>
      <c r="BQ340" s="168"/>
      <c r="BR340" s="168"/>
      <c r="BS340" s="168"/>
      <c r="BT340" s="168"/>
      <c r="BU340" s="168"/>
      <c r="BV340" s="168"/>
      <c r="BW340" s="168"/>
      <c r="BX340" s="168"/>
      <c r="BY340" s="168"/>
      <c r="BZ340" s="168"/>
      <c r="CA340" s="168"/>
      <c r="CB340" s="168"/>
      <c r="CC340" s="168"/>
      <c r="CD340" s="168"/>
      <c r="CE340" s="168"/>
      <c r="CF340" s="168"/>
      <c r="CG340" s="168"/>
      <c r="CH340" s="168"/>
      <c r="CI340" s="168"/>
      <c r="CJ340" s="168"/>
      <c r="CK340" s="168"/>
      <c r="CL340" s="168"/>
      <c r="CM340" s="168"/>
      <c r="CN340" s="168"/>
      <c r="CP340" s="191"/>
      <c r="CQ340" s="191"/>
      <c r="CR340" s="227"/>
      <c r="CS340" s="228"/>
      <c r="CT340" s="229"/>
      <c r="CU340" s="209"/>
      <c r="CV340" s="10"/>
      <c r="CW340" s="10"/>
      <c r="CX340" s="28"/>
      <c r="CY340" s="225"/>
      <c r="CZ340" s="28"/>
      <c r="DA340" s="28"/>
      <c r="DB340" s="28"/>
      <c r="DC340" s="28"/>
      <c r="DD340" s="28"/>
      <c r="DE340" s="28"/>
      <c r="DF340" s="28"/>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row>
    <row r="341" spans="2:252" ht="15.75" x14ac:dyDescent="0.25">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574"/>
      <c r="AH341" s="168"/>
      <c r="AI341" s="168"/>
      <c r="AJ341" s="168"/>
      <c r="AK341" s="168"/>
      <c r="AL341" s="168"/>
      <c r="AM341" s="168"/>
      <c r="AN341" s="168"/>
      <c r="AO341" s="168"/>
      <c r="AP341" s="168"/>
      <c r="AQ341" s="574"/>
      <c r="AR341" s="574"/>
      <c r="AS341" s="574"/>
      <c r="AT341" s="574"/>
      <c r="AU341" s="574"/>
      <c r="AV341" s="574"/>
      <c r="AW341" s="574"/>
      <c r="AX341" s="574"/>
      <c r="AY341" s="574"/>
      <c r="AZ341" s="574"/>
      <c r="BA341" s="574"/>
      <c r="BB341" s="574"/>
      <c r="BD341" s="168"/>
      <c r="BE341" s="168"/>
      <c r="BF341" s="168"/>
      <c r="BG341" s="168"/>
      <c r="BH341" s="168"/>
      <c r="BI341" s="168"/>
      <c r="BJ341" s="168"/>
      <c r="BK341" s="168"/>
      <c r="BL341" s="168"/>
      <c r="BM341" s="168"/>
      <c r="BN341" s="168"/>
      <c r="BO341" s="168"/>
      <c r="BP341" s="168"/>
      <c r="BQ341" s="168"/>
      <c r="BR341" s="168"/>
      <c r="BS341" s="168"/>
      <c r="BT341" s="168"/>
      <c r="BU341" s="168"/>
      <c r="BV341" s="168"/>
      <c r="BW341" s="168"/>
      <c r="BX341" s="168"/>
      <c r="BY341" s="168"/>
      <c r="BZ341" s="168"/>
      <c r="CA341" s="168"/>
      <c r="CB341" s="168"/>
      <c r="CC341" s="168"/>
      <c r="CD341" s="168"/>
      <c r="CE341" s="168"/>
      <c r="CF341" s="168"/>
      <c r="CG341" s="168"/>
      <c r="CH341" s="168"/>
      <c r="CI341" s="168"/>
      <c r="CJ341" s="168"/>
      <c r="CK341" s="168"/>
      <c r="CL341" s="168"/>
      <c r="CM341" s="168"/>
      <c r="CN341" s="168"/>
      <c r="CP341" s="1305" t="s">
        <v>213</v>
      </c>
      <c r="CQ341" s="1306"/>
      <c r="CR341" s="1306"/>
      <c r="CS341" s="230">
        <f>+AH52</f>
        <v>0</v>
      </c>
      <c r="CT341" s="190" t="s">
        <v>215</v>
      </c>
      <c r="CU341" s="193"/>
      <c r="CV341" s="10"/>
      <c r="CW341" s="10"/>
      <c r="CX341" s="28"/>
      <c r="CY341" s="225"/>
      <c r="CZ341" s="28"/>
      <c r="DA341" s="28"/>
      <c r="DB341" s="28"/>
      <c r="DC341" s="28"/>
      <c r="DD341" s="28"/>
      <c r="DE341" s="28"/>
      <c r="DF341" s="28"/>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row>
    <row r="342" spans="2:252" ht="15.75" x14ac:dyDescent="0.25">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574"/>
      <c r="AH342" s="168"/>
      <c r="AI342" s="168"/>
      <c r="AJ342" s="168"/>
      <c r="AK342" s="168"/>
      <c r="AL342" s="168"/>
      <c r="AM342" s="168"/>
      <c r="AN342" s="168"/>
      <c r="AO342" s="168"/>
      <c r="AP342" s="168"/>
      <c r="AQ342" s="574"/>
      <c r="AR342" s="574"/>
      <c r="AS342" s="574"/>
      <c r="AT342" s="574"/>
      <c r="AU342" s="574"/>
      <c r="AV342" s="574"/>
      <c r="AW342" s="574"/>
      <c r="AX342" s="574"/>
      <c r="AY342" s="574"/>
      <c r="AZ342" s="574"/>
      <c r="BA342" s="574"/>
      <c r="BB342" s="574"/>
      <c r="BD342" s="168"/>
      <c r="BE342" s="168"/>
      <c r="BF342" s="168"/>
      <c r="BG342" s="168"/>
      <c r="BH342" s="168"/>
      <c r="BI342" s="168"/>
      <c r="BJ342" s="168"/>
      <c r="BK342" s="168"/>
      <c r="BL342" s="168"/>
      <c r="BM342" s="168"/>
      <c r="BN342" s="168"/>
      <c r="BO342" s="168"/>
      <c r="BP342" s="168"/>
      <c r="BQ342" s="168"/>
      <c r="BR342" s="168"/>
      <c r="BS342" s="168"/>
      <c r="BT342" s="168"/>
      <c r="BU342" s="168"/>
      <c r="BV342" s="168"/>
      <c r="BW342" s="168"/>
      <c r="BX342" s="168"/>
      <c r="BY342" s="168"/>
      <c r="BZ342" s="168"/>
      <c r="CA342" s="168"/>
      <c r="CB342" s="168"/>
      <c r="CC342" s="168"/>
      <c r="CD342" s="168"/>
      <c r="CE342" s="168"/>
      <c r="CF342" s="168"/>
      <c r="CG342" s="168"/>
      <c r="CH342" s="168"/>
      <c r="CI342" s="168"/>
      <c r="CJ342" s="168"/>
      <c r="CK342" s="168"/>
      <c r="CL342" s="168"/>
      <c r="CM342" s="168"/>
      <c r="CN342" s="168"/>
      <c r="CP342" s="1033" t="s">
        <v>214</v>
      </c>
      <c r="CQ342" s="1034"/>
      <c r="CR342" s="1035"/>
      <c r="CT342" s="231" t="str">
        <f>IF(CS341=0,CT341,0)</f>
        <v>יש למלא ב"ג. פרטי החשבון" את "תאור סוג החשבון"</v>
      </c>
      <c r="CU342" s="193"/>
      <c r="CV342" s="10"/>
      <c r="CW342" s="10"/>
      <c r="CX342" s="28"/>
      <c r="CY342" s="225"/>
      <c r="CZ342" s="28"/>
      <c r="DA342" s="28"/>
      <c r="DB342" s="28"/>
      <c r="DC342" s="28"/>
      <c r="DD342" s="28"/>
      <c r="DE342" s="28"/>
      <c r="DF342" s="28"/>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row>
    <row r="343" spans="2:252" ht="15" x14ac:dyDescent="0.2">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574"/>
      <c r="AH343" s="168"/>
      <c r="AI343" s="168"/>
      <c r="AJ343" s="168"/>
      <c r="AK343" s="168"/>
      <c r="AL343" s="168"/>
      <c r="AM343" s="168"/>
      <c r="AN343" s="168"/>
      <c r="AO343" s="168"/>
      <c r="AP343" s="168"/>
      <c r="AQ343" s="574"/>
      <c r="AR343" s="574"/>
      <c r="AS343" s="574"/>
      <c r="AT343" s="574"/>
      <c r="AU343" s="574"/>
      <c r="AV343" s="574"/>
      <c r="AW343" s="574"/>
      <c r="AX343" s="574"/>
      <c r="AY343" s="574"/>
      <c r="AZ343" s="574"/>
      <c r="BA343" s="574"/>
      <c r="BB343" s="574"/>
      <c r="BD343" s="168"/>
      <c r="BE343" s="168"/>
      <c r="BF343" s="168"/>
      <c r="BG343" s="168"/>
      <c r="BH343" s="168"/>
      <c r="BI343" s="168"/>
      <c r="BJ343" s="168"/>
      <c r="BK343" s="168"/>
      <c r="BL343" s="168"/>
      <c r="BM343" s="168"/>
      <c r="BN343" s="168"/>
      <c r="BO343" s="168"/>
      <c r="BP343" s="168"/>
      <c r="BQ343" s="168"/>
      <c r="BR343" s="168"/>
      <c r="BS343" s="168"/>
      <c r="BT343" s="168"/>
      <c r="BU343" s="168"/>
      <c r="BV343" s="168"/>
      <c r="BW343" s="168"/>
      <c r="BX343" s="168"/>
      <c r="BY343" s="168"/>
      <c r="BZ343" s="168"/>
      <c r="CA343" s="168"/>
      <c r="CB343" s="168"/>
      <c r="CC343" s="168"/>
      <c r="CD343" s="168"/>
      <c r="CE343" s="168"/>
      <c r="CF343" s="168"/>
      <c r="CG343" s="168"/>
      <c r="CH343" s="168"/>
      <c r="CI343" s="168"/>
      <c r="CJ343" s="168"/>
      <c r="CK343" s="168"/>
      <c r="CL343" s="168"/>
      <c r="CM343" s="168"/>
      <c r="CN343" s="168"/>
      <c r="CP343" s="1744"/>
      <c r="CQ343" s="1744"/>
      <c r="CR343" s="1744"/>
      <c r="CS343" s="10"/>
      <c r="CT343" s="10"/>
      <c r="CU343" s="10"/>
      <c r="CV343" s="10"/>
      <c r="CW343" s="10"/>
      <c r="CX343" s="32"/>
      <c r="CY343" s="32"/>
      <c r="CZ343" s="33"/>
      <c r="DA343" s="32"/>
      <c r="DB343" s="32"/>
      <c r="DC343" s="32"/>
      <c r="DD343" s="32"/>
      <c r="DE343" s="32"/>
      <c r="DF343" s="32"/>
    </row>
    <row r="344" spans="2:252" ht="15.75" x14ac:dyDescent="0.25">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574"/>
      <c r="AH344" s="168"/>
      <c r="AI344" s="168"/>
      <c r="AJ344" s="168"/>
      <c r="AK344" s="168"/>
      <c r="AL344" s="168"/>
      <c r="AM344" s="168"/>
      <c r="AN344" s="168"/>
      <c r="AO344" s="168"/>
      <c r="AP344" s="168"/>
      <c r="AQ344" s="574"/>
      <c r="AR344" s="574"/>
      <c r="AS344" s="574"/>
      <c r="AT344" s="574"/>
      <c r="AU344" s="574"/>
      <c r="AV344" s="574"/>
      <c r="AW344" s="574"/>
      <c r="AX344" s="574"/>
      <c r="AY344" s="574"/>
      <c r="AZ344" s="574"/>
      <c r="BA344" s="574"/>
      <c r="BB344" s="574"/>
      <c r="BD344" s="168"/>
      <c r="BE344" s="168"/>
      <c r="BF344" s="168"/>
      <c r="BG344" s="168"/>
      <c r="BH344" s="168"/>
      <c r="BI344" s="168"/>
      <c r="BJ344" s="168"/>
      <c r="BK344" s="168"/>
      <c r="BL344" s="168"/>
      <c r="BM344" s="168"/>
      <c r="BN344" s="168"/>
      <c r="BO344" s="168"/>
      <c r="BP344" s="168"/>
      <c r="BQ344" s="168"/>
      <c r="BR344" s="168"/>
      <c r="BS344" s="168"/>
      <c r="BT344" s="168"/>
      <c r="BU344" s="168"/>
      <c r="BV344" s="168"/>
      <c r="BW344" s="168"/>
      <c r="BX344" s="168"/>
      <c r="BY344" s="168"/>
      <c r="BZ344" s="168"/>
      <c r="CA344" s="168"/>
      <c r="CB344" s="168"/>
      <c r="CC344" s="168"/>
      <c r="CD344" s="168"/>
      <c r="CE344" s="168"/>
      <c r="CF344" s="168"/>
      <c r="CG344" s="168"/>
      <c r="CH344" s="168"/>
      <c r="CI344" s="168"/>
      <c r="CJ344" s="168"/>
      <c r="CK344" s="168"/>
      <c r="CL344" s="168"/>
      <c r="CM344" s="168"/>
      <c r="CN344" s="168"/>
      <c r="CP344" s="1305" t="s">
        <v>104</v>
      </c>
      <c r="CQ344" s="1306"/>
      <c r="CR344" s="1306"/>
      <c r="CS344" s="232" t="s">
        <v>113</v>
      </c>
      <c r="CT344" s="232" t="s">
        <v>114</v>
      </c>
      <c r="CU344" s="10"/>
      <c r="CV344" s="10"/>
      <c r="CW344" s="10"/>
      <c r="CX344" s="10"/>
      <c r="CY344" s="10"/>
      <c r="CZ344" s="10"/>
    </row>
    <row r="345" spans="2:252" ht="15.75" x14ac:dyDescent="0.25">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574"/>
      <c r="AH345" s="168"/>
      <c r="AI345" s="168"/>
      <c r="AJ345" s="168"/>
      <c r="AK345" s="168"/>
      <c r="AL345" s="168"/>
      <c r="AM345" s="168"/>
      <c r="AN345" s="168"/>
      <c r="AO345" s="168"/>
      <c r="AP345" s="168"/>
      <c r="AQ345" s="574"/>
      <c r="AR345" s="574"/>
      <c r="AS345" s="574"/>
      <c r="AT345" s="574"/>
      <c r="AU345" s="574"/>
      <c r="AV345" s="574"/>
      <c r="AW345" s="574"/>
      <c r="AX345" s="574"/>
      <c r="AY345" s="574"/>
      <c r="AZ345" s="574"/>
      <c r="BA345" s="574"/>
      <c r="BB345" s="574"/>
      <c r="BD345" s="168"/>
      <c r="BE345" s="168"/>
      <c r="BF345" s="168"/>
      <c r="BG345" s="168"/>
      <c r="BH345" s="168"/>
      <c r="BI345" s="168"/>
      <c r="BJ345" s="168"/>
      <c r="BK345" s="168"/>
      <c r="BL345" s="168"/>
      <c r="BM345" s="168"/>
      <c r="BN345" s="168"/>
      <c r="BO345" s="168"/>
      <c r="BP345" s="168"/>
      <c r="BQ345" s="168"/>
      <c r="BR345" s="168"/>
      <c r="BS345" s="168"/>
      <c r="BT345" s="168"/>
      <c r="BU345" s="168"/>
      <c r="BV345" s="168"/>
      <c r="BW345" s="168"/>
      <c r="BX345" s="168"/>
      <c r="BY345" s="168"/>
      <c r="BZ345" s="168"/>
      <c r="CA345" s="168"/>
      <c r="CB345" s="168"/>
      <c r="CC345" s="168"/>
      <c r="CD345" s="168"/>
      <c r="CE345" s="168"/>
      <c r="CF345" s="168"/>
      <c r="CG345" s="168"/>
      <c r="CH345" s="168"/>
      <c r="CI345" s="168"/>
      <c r="CJ345" s="168"/>
      <c r="CK345" s="168"/>
      <c r="CL345" s="168"/>
      <c r="CM345" s="168"/>
      <c r="CN345" s="168"/>
      <c r="CP345" s="1033" t="s">
        <v>115</v>
      </c>
      <c r="CQ345" s="1034"/>
      <c r="CR345" s="1035"/>
      <c r="CS345" s="195">
        <f>+LEN(T62)</f>
        <v>0</v>
      </c>
      <c r="CT345" s="195">
        <f>+AD62</f>
        <v>0</v>
      </c>
      <c r="CU345" s="10"/>
      <c r="CV345" s="10"/>
      <c r="CW345" s="10"/>
      <c r="CX345" s="10"/>
      <c r="CY345" s="10"/>
      <c r="CZ345" s="10"/>
    </row>
    <row r="346" spans="2:252" ht="15.75" x14ac:dyDescent="0.25">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574"/>
      <c r="AH346" s="168"/>
      <c r="AI346" s="168"/>
      <c r="AJ346" s="168"/>
      <c r="AK346" s="168"/>
      <c r="AL346" s="168"/>
      <c r="AM346" s="168"/>
      <c r="AN346" s="168"/>
      <c r="AO346" s="168"/>
      <c r="AP346" s="168"/>
      <c r="AQ346" s="574"/>
      <c r="AR346" s="574"/>
      <c r="AS346" s="574"/>
      <c r="AT346" s="574"/>
      <c r="AU346" s="574"/>
      <c r="AV346" s="574"/>
      <c r="AW346" s="574"/>
      <c r="AX346" s="574"/>
      <c r="AY346" s="574"/>
      <c r="AZ346" s="574"/>
      <c r="BA346" s="574"/>
      <c r="BB346" s="574"/>
      <c r="BD346" s="168"/>
      <c r="BE346" s="168"/>
      <c r="BF346" s="168"/>
      <c r="BG346" s="168"/>
      <c r="BH346" s="168"/>
      <c r="BI346" s="168"/>
      <c r="BJ346" s="168"/>
      <c r="BK346" s="168"/>
      <c r="BL346" s="168"/>
      <c r="BM346" s="168"/>
      <c r="BN346" s="168"/>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P346" s="1033" t="s">
        <v>197</v>
      </c>
      <c r="CQ346" s="1034"/>
      <c r="CR346" s="1035"/>
      <c r="CS346" s="232">
        <f>IF(CS345&lt;10,1,0)</f>
        <v>1</v>
      </c>
      <c r="CT346" s="232">
        <f>IF(CT345&lt;10,1,0)</f>
        <v>1</v>
      </c>
      <c r="CU346" s="10"/>
      <c r="CV346" s="10"/>
      <c r="CW346" s="233"/>
      <c r="CX346" s="233"/>
      <c r="CY346" s="10"/>
      <c r="CZ346" s="10"/>
    </row>
    <row r="347" spans="2:252" ht="15.75" x14ac:dyDescent="0.25">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574"/>
      <c r="AH347" s="168"/>
      <c r="AI347" s="168"/>
      <c r="AJ347" s="168"/>
      <c r="AK347" s="168"/>
      <c r="AL347" s="168"/>
      <c r="AM347" s="168"/>
      <c r="AN347" s="168"/>
      <c r="AO347" s="168"/>
      <c r="AP347" s="168"/>
      <c r="AQ347" s="574"/>
      <c r="AR347" s="574"/>
      <c r="AS347" s="574"/>
      <c r="AT347" s="574"/>
      <c r="AU347" s="574"/>
      <c r="AV347" s="574"/>
      <c r="AW347" s="574"/>
      <c r="AX347" s="574"/>
      <c r="AY347" s="574"/>
      <c r="AZ347" s="574"/>
      <c r="BA347" s="574"/>
      <c r="BB347" s="574"/>
      <c r="BD347" s="168"/>
      <c r="BE347" s="168"/>
      <c r="BF347" s="168"/>
      <c r="BG347" s="168"/>
      <c r="BH347" s="168"/>
      <c r="BI347" s="168"/>
      <c r="BJ347" s="168"/>
      <c r="BK347" s="168"/>
      <c r="BL347" s="168"/>
      <c r="BM347" s="168"/>
      <c r="BN347" s="168"/>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P347" s="1033" t="s">
        <v>198</v>
      </c>
      <c r="CQ347" s="1034"/>
      <c r="CR347" s="1035"/>
      <c r="CS347" s="201">
        <f>+CS346*CT346</f>
        <v>1</v>
      </c>
      <c r="CT347" s="181"/>
      <c r="CU347" s="10"/>
      <c r="CV347" s="10"/>
      <c r="CW347" s="233"/>
      <c r="CX347" s="233"/>
      <c r="CY347" s="234"/>
      <c r="CZ347" s="10"/>
    </row>
    <row r="348" spans="2:252" ht="15.75" x14ac:dyDescent="0.25">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574"/>
      <c r="AH348" s="168"/>
      <c r="AI348" s="168"/>
      <c r="AJ348" s="168"/>
      <c r="AK348" s="168"/>
      <c r="AL348" s="168"/>
      <c r="AM348" s="168"/>
      <c r="AN348" s="168"/>
      <c r="AO348" s="168"/>
      <c r="AP348" s="168"/>
      <c r="AQ348" s="574"/>
      <c r="AR348" s="574"/>
      <c r="AS348" s="574"/>
      <c r="AT348" s="574"/>
      <c r="AU348" s="574"/>
      <c r="AV348" s="574"/>
      <c r="AW348" s="574"/>
      <c r="AX348" s="574"/>
      <c r="AY348" s="574"/>
      <c r="AZ348" s="574"/>
      <c r="BA348" s="574"/>
      <c r="BB348" s="574"/>
      <c r="BD348" s="168"/>
      <c r="BE348" s="168"/>
      <c r="BF348" s="168"/>
      <c r="BG348" s="168"/>
      <c r="BH348" s="168"/>
      <c r="BI348" s="168"/>
      <c r="BJ348" s="168"/>
      <c r="BK348" s="168"/>
      <c r="BL348" s="168"/>
      <c r="BM348" s="168"/>
      <c r="BN348" s="168"/>
      <c r="BO348" s="168"/>
      <c r="BP348" s="168"/>
      <c r="BQ348" s="168"/>
      <c r="BR348" s="168"/>
      <c r="BS348" s="168"/>
      <c r="BT348" s="168"/>
      <c r="BU348" s="168"/>
      <c r="BV348" s="168"/>
      <c r="BW348" s="168"/>
      <c r="BX348" s="168"/>
      <c r="BY348" s="168"/>
      <c r="BZ348" s="168"/>
      <c r="CA348" s="168"/>
      <c r="CB348" s="168"/>
      <c r="CC348" s="168"/>
      <c r="CD348" s="168"/>
      <c r="CE348" s="168"/>
      <c r="CF348" s="168"/>
      <c r="CG348" s="168"/>
      <c r="CH348" s="168"/>
      <c r="CI348" s="168"/>
      <c r="CJ348" s="168"/>
      <c r="CK348" s="168"/>
      <c r="CL348" s="168"/>
      <c r="CM348" s="168"/>
      <c r="CN348" s="168"/>
      <c r="CP348" s="1033" t="s">
        <v>105</v>
      </c>
      <c r="CQ348" s="1034"/>
      <c r="CR348" s="1035"/>
      <c r="CS348" s="235" t="e">
        <f>IF(BK184=99,1,0)</f>
        <v>#N/A</v>
      </c>
      <c r="CT348" s="181"/>
      <c r="CU348" s="10"/>
      <c r="CV348" s="10"/>
      <c r="CW348" s="233"/>
      <c r="CX348" s="233"/>
      <c r="CY348" s="10"/>
      <c r="CZ348" s="10"/>
    </row>
    <row r="349" spans="2:252" ht="15.75" x14ac:dyDescent="0.25">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574"/>
      <c r="AH349" s="168"/>
      <c r="AI349" s="168"/>
      <c r="AJ349" s="168"/>
      <c r="AK349" s="168"/>
      <c r="AL349" s="168"/>
      <c r="AM349" s="168"/>
      <c r="AN349" s="168"/>
      <c r="AO349" s="168"/>
      <c r="AP349" s="168"/>
      <c r="AQ349" s="574"/>
      <c r="AR349" s="574"/>
      <c r="AS349" s="574"/>
      <c r="AT349" s="574"/>
      <c r="AU349" s="574"/>
      <c r="AV349" s="574"/>
      <c r="AW349" s="574"/>
      <c r="AX349" s="574"/>
      <c r="AY349" s="574"/>
      <c r="AZ349" s="574"/>
      <c r="BA349" s="574"/>
      <c r="BB349" s="574"/>
      <c r="BD349" s="168"/>
      <c r="BE349" s="168"/>
      <c r="BF349" s="168"/>
      <c r="BG349" s="168"/>
      <c r="BH349" s="168"/>
      <c r="BI349" s="168"/>
      <c r="BJ349" s="168"/>
      <c r="BK349" s="168"/>
      <c r="BL349" s="168"/>
      <c r="BM349" s="168"/>
      <c r="BN349" s="168"/>
      <c r="BO349" s="168"/>
      <c r="BP349" s="168"/>
      <c r="BQ349" s="168"/>
      <c r="BR349" s="168"/>
      <c r="BS349" s="168"/>
      <c r="BT349" s="168"/>
      <c r="BU349" s="168"/>
      <c r="BV349" s="168"/>
      <c r="BW349" s="168"/>
      <c r="BX349" s="168"/>
      <c r="BY349" s="168"/>
      <c r="BZ349" s="168"/>
      <c r="CA349" s="168"/>
      <c r="CB349" s="168"/>
      <c r="CC349" s="168"/>
      <c r="CD349" s="168"/>
      <c r="CE349" s="168"/>
      <c r="CF349" s="168"/>
      <c r="CG349" s="168"/>
      <c r="CH349" s="168"/>
      <c r="CI349" s="168"/>
      <c r="CJ349" s="168"/>
      <c r="CK349" s="168"/>
      <c r="CL349" s="168"/>
      <c r="CM349" s="168"/>
      <c r="CN349" s="168"/>
      <c r="CP349" s="1033" t="s">
        <v>116</v>
      </c>
      <c r="CQ349" s="1034"/>
      <c r="CR349" s="1035"/>
      <c r="CS349" s="201" t="e">
        <f>+CS348*CS347</f>
        <v>#N/A</v>
      </c>
      <c r="CT349" s="277" t="s">
        <v>117</v>
      </c>
      <c r="CU349" s="10"/>
      <c r="CV349" s="10"/>
      <c r="CW349" s="233"/>
      <c r="CX349" s="233"/>
      <c r="CY349" s="234"/>
      <c r="CZ349" s="10"/>
    </row>
    <row r="350" spans="2:252" ht="15" x14ac:dyDescent="0.2">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574"/>
      <c r="AH350" s="168"/>
      <c r="AI350" s="168"/>
      <c r="AJ350" s="168"/>
      <c r="AK350" s="168"/>
      <c r="AL350" s="168"/>
      <c r="AM350" s="168"/>
      <c r="AN350" s="168"/>
      <c r="AO350" s="168"/>
      <c r="AP350" s="168"/>
      <c r="AQ350" s="574"/>
      <c r="AR350" s="574"/>
      <c r="AS350" s="574"/>
      <c r="AT350" s="574"/>
      <c r="AU350" s="574"/>
      <c r="AV350" s="574"/>
      <c r="AW350" s="574"/>
      <c r="AX350" s="574"/>
      <c r="AY350" s="574"/>
      <c r="AZ350" s="574"/>
      <c r="BA350" s="574"/>
      <c r="BB350" s="574"/>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c r="CP350" s="42" t="s">
        <v>199</v>
      </c>
      <c r="CQ350" s="10"/>
      <c r="CR350" s="10"/>
      <c r="CS350" s="10"/>
      <c r="CT350" s="10"/>
      <c r="CU350" s="10"/>
      <c r="CV350" s="10"/>
      <c r="CW350" s="10"/>
      <c r="CX350" s="10"/>
      <c r="CY350" s="10"/>
      <c r="CZ350" s="10"/>
    </row>
    <row r="351" spans="2:252" ht="15.75" x14ac:dyDescent="0.25">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574"/>
      <c r="AH351" s="168"/>
      <c r="AI351" s="168"/>
      <c r="AJ351" s="168"/>
      <c r="AK351" s="168"/>
      <c r="AL351" s="168"/>
      <c r="AM351" s="168"/>
      <c r="AN351" s="168"/>
      <c r="AO351" s="168"/>
      <c r="AP351" s="168"/>
      <c r="AQ351" s="574"/>
      <c r="AR351" s="574"/>
      <c r="AS351" s="574"/>
      <c r="AT351" s="574"/>
      <c r="AU351" s="574"/>
      <c r="AV351" s="574"/>
      <c r="AW351" s="574"/>
      <c r="AX351" s="574"/>
      <c r="AY351" s="574"/>
      <c r="AZ351" s="574"/>
      <c r="BA351" s="574"/>
      <c r="BB351" s="574"/>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c r="CP351" s="1033" t="s">
        <v>200</v>
      </c>
      <c r="CQ351" s="1034"/>
      <c r="CR351" s="237" t="str">
        <f>+S56</f>
        <v>001</v>
      </c>
      <c r="CS351" s="181">
        <f>LEN(CR351)</f>
        <v>3</v>
      </c>
      <c r="CT351" s="10"/>
      <c r="CU351" s="10"/>
      <c r="CV351" s="10"/>
      <c r="CW351" s="2"/>
      <c r="CX351" s="2"/>
      <c r="CY351" s="2"/>
      <c r="CZ351" s="10"/>
      <c r="DB351" s="2"/>
    </row>
    <row r="352" spans="2:252" ht="15.75" x14ac:dyDescent="0.25">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574"/>
      <c r="AH352" s="168"/>
      <c r="AI352" s="168"/>
      <c r="AJ352" s="168"/>
      <c r="AK352" s="168"/>
      <c r="AL352" s="168"/>
      <c r="AM352" s="168"/>
      <c r="AN352" s="168"/>
      <c r="AO352" s="168"/>
      <c r="AP352" s="168"/>
      <c r="AQ352" s="574"/>
      <c r="AR352" s="574"/>
      <c r="AS352" s="574"/>
      <c r="AT352" s="574"/>
      <c r="AU352" s="574"/>
      <c r="AV352" s="574"/>
      <c r="AW352" s="574"/>
      <c r="AX352" s="574"/>
      <c r="AY352" s="574"/>
      <c r="AZ352" s="574"/>
      <c r="BA352" s="574"/>
      <c r="BB352" s="574"/>
      <c r="BD352" s="168"/>
      <c r="BE352" s="168"/>
      <c r="BF352" s="168"/>
      <c r="BG352" s="168"/>
      <c r="BH352" s="168"/>
      <c r="BI352" s="168"/>
      <c r="BJ352" s="168"/>
      <c r="BK352" s="168"/>
      <c r="BL352" s="168"/>
      <c r="BM352" s="168"/>
      <c r="BN352" s="168"/>
      <c r="BO352" s="168"/>
      <c r="BP352" s="168"/>
      <c r="BQ352" s="168"/>
      <c r="BR352" s="168"/>
      <c r="BS352" s="168"/>
      <c r="BT352" s="168"/>
      <c r="BU352" s="168"/>
      <c r="BV352" s="168"/>
      <c r="BW352" s="168"/>
      <c r="BX352" s="168"/>
      <c r="BY352" s="168"/>
      <c r="BZ352" s="168"/>
      <c r="CA352" s="168"/>
      <c r="CB352" s="168"/>
      <c r="CC352" s="168"/>
      <c r="CD352" s="168"/>
      <c r="CE352" s="168"/>
      <c r="CF352" s="168"/>
      <c r="CG352" s="168"/>
      <c r="CH352" s="168"/>
      <c r="CI352" s="168"/>
      <c r="CJ352" s="168"/>
      <c r="CK352" s="168"/>
      <c r="CL352" s="168"/>
      <c r="CM352" s="168"/>
      <c r="CN352" s="168"/>
      <c r="CP352" s="1866" t="s">
        <v>205</v>
      </c>
      <c r="CQ352" s="1867"/>
      <c r="CR352" s="238"/>
      <c r="CS352" s="239"/>
      <c r="CT352" s="10"/>
      <c r="CU352" s="10"/>
      <c r="CV352" s="10"/>
      <c r="CW352" s="2"/>
      <c r="CX352" s="2"/>
      <c r="CY352" s="2"/>
      <c r="CZ352" s="10"/>
      <c r="DB352" s="2"/>
    </row>
    <row r="353" spans="2:106" ht="15.75" x14ac:dyDescent="0.25">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574"/>
      <c r="AH353" s="168"/>
      <c r="AI353" s="168"/>
      <c r="AJ353" s="168"/>
      <c r="AK353" s="168"/>
      <c r="AL353" s="168"/>
      <c r="AM353" s="168"/>
      <c r="AN353" s="168"/>
      <c r="AO353" s="168"/>
      <c r="AP353" s="168"/>
      <c r="AQ353" s="574"/>
      <c r="AR353" s="574"/>
      <c r="AS353" s="574"/>
      <c r="AT353" s="574"/>
      <c r="AU353" s="574"/>
      <c r="AV353" s="574"/>
      <c r="AW353" s="574"/>
      <c r="AX353" s="574"/>
      <c r="AY353" s="574"/>
      <c r="AZ353" s="574"/>
      <c r="BA353" s="574"/>
      <c r="BB353" s="574"/>
      <c r="BD353" s="168"/>
      <c r="BE353" s="168"/>
      <c r="BF353" s="168"/>
      <c r="BG353" s="168"/>
      <c r="BH353" s="168"/>
      <c r="BI353" s="168"/>
      <c r="BJ353" s="168"/>
      <c r="BK353" s="168"/>
      <c r="BL353" s="168"/>
      <c r="BM353" s="168"/>
      <c r="BN353" s="168"/>
      <c r="BO353" s="168"/>
      <c r="BP353" s="168"/>
      <c r="BQ353" s="168"/>
      <c r="BR353" s="168"/>
      <c r="BS353" s="168"/>
      <c r="BT353" s="168"/>
      <c r="BU353" s="168"/>
      <c r="BV353" s="168"/>
      <c r="BW353" s="168"/>
      <c r="BX353" s="168"/>
      <c r="BY353" s="168"/>
      <c r="BZ353" s="168"/>
      <c r="CA353" s="168"/>
      <c r="CB353" s="168"/>
      <c r="CC353" s="168"/>
      <c r="CD353" s="168"/>
      <c r="CE353" s="168"/>
      <c r="CF353" s="168"/>
      <c r="CG353" s="168"/>
      <c r="CH353" s="168"/>
      <c r="CI353" s="168"/>
      <c r="CJ353" s="168"/>
      <c r="CK353" s="168"/>
      <c r="CL353" s="168"/>
      <c r="CM353" s="168"/>
      <c r="CN353" s="168"/>
      <c r="CP353" s="190" t="s">
        <v>202</v>
      </c>
      <c r="CQ353" s="191"/>
      <c r="CR353" s="187">
        <f>+S60</f>
        <v>39083</v>
      </c>
      <c r="CS353" s="190">
        <f>+LEN(CR353)</f>
        <v>5</v>
      </c>
      <c r="CT353" s="190">
        <f>+CR353</f>
        <v>39083</v>
      </c>
      <c r="CU353" s="10"/>
      <c r="CV353" s="10"/>
      <c r="CW353" s="2"/>
      <c r="CX353" s="2"/>
      <c r="CY353" s="2"/>
      <c r="CZ353" s="2"/>
      <c r="DA353" s="2"/>
      <c r="DB353" s="2"/>
    </row>
    <row r="354" spans="2:106" ht="15.75" x14ac:dyDescent="0.25">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574"/>
      <c r="AH354" s="168"/>
      <c r="AI354" s="168"/>
      <c r="AJ354" s="168"/>
      <c r="AK354" s="168"/>
      <c r="AL354" s="168"/>
      <c r="AM354" s="168"/>
      <c r="AN354" s="168"/>
      <c r="AO354" s="168"/>
      <c r="AP354" s="168"/>
      <c r="AQ354" s="574"/>
      <c r="AR354" s="574"/>
      <c r="AS354" s="574"/>
      <c r="AT354" s="574"/>
      <c r="AU354" s="574"/>
      <c r="AV354" s="574"/>
      <c r="AW354" s="574"/>
      <c r="AX354" s="574"/>
      <c r="AY354" s="574"/>
      <c r="AZ354" s="574"/>
      <c r="BA354" s="574"/>
      <c r="BB354" s="574"/>
      <c r="BD354" s="168"/>
      <c r="BE354" s="168"/>
      <c r="BF354" s="168"/>
      <c r="BG354" s="168"/>
      <c r="BH354" s="168"/>
      <c r="BI354" s="168"/>
      <c r="BJ354" s="168"/>
      <c r="BK354" s="168"/>
      <c r="BL354" s="168"/>
      <c r="BM354" s="168"/>
      <c r="BN354" s="168"/>
      <c r="BO354" s="168"/>
      <c r="BP354" s="168"/>
      <c r="BQ354" s="168"/>
      <c r="BR354" s="168"/>
      <c r="BS354" s="168"/>
      <c r="BT354" s="168"/>
      <c r="BU354" s="168"/>
      <c r="BV354" s="168"/>
      <c r="BW354" s="168"/>
      <c r="BX354" s="168"/>
      <c r="BY354" s="168"/>
      <c r="BZ354" s="168"/>
      <c r="CA354" s="168"/>
      <c r="CB354" s="168"/>
      <c r="CC354" s="168"/>
      <c r="CD354" s="168"/>
      <c r="CE354" s="168"/>
      <c r="CF354" s="168"/>
      <c r="CG354" s="168"/>
      <c r="CH354" s="168"/>
      <c r="CI354" s="168"/>
      <c r="CJ354" s="168"/>
      <c r="CK354" s="168"/>
      <c r="CL354" s="168"/>
      <c r="CM354" s="168"/>
      <c r="CN354" s="168"/>
      <c r="CP354" s="190" t="s">
        <v>239</v>
      </c>
      <c r="CQ354" s="191"/>
      <c r="CR354" s="240"/>
      <c r="CS354" s="179">
        <f>IF(LEN(CR353)&lt;5,CT354,IF(CS355=2,CT355,IF(CT353&gt;=36526,1,0)))</f>
        <v>1</v>
      </c>
      <c r="CT354" s="274" t="s">
        <v>247</v>
      </c>
      <c r="CU354" s="10"/>
      <c r="CV354" s="10"/>
      <c r="CW354" s="2"/>
      <c r="CX354" s="2"/>
      <c r="CY354" s="2"/>
      <c r="CZ354" s="2"/>
      <c r="DA354" s="2"/>
      <c r="DB354" s="2"/>
    </row>
    <row r="355" spans="2:106" ht="15.75" x14ac:dyDescent="0.25">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168"/>
      <c r="AF355" s="168"/>
      <c r="AG355" s="574"/>
      <c r="AH355" s="168"/>
      <c r="AI355" s="168"/>
      <c r="AJ355" s="168"/>
      <c r="AK355" s="168"/>
      <c r="AL355" s="168"/>
      <c r="AM355" s="168"/>
      <c r="AN355" s="168"/>
      <c r="AO355" s="168"/>
      <c r="AP355" s="168"/>
      <c r="AQ355" s="574"/>
      <c r="AR355" s="574"/>
      <c r="AS355" s="574"/>
      <c r="AT355" s="574"/>
      <c r="AU355" s="574"/>
      <c r="AV355" s="574"/>
      <c r="AW355" s="574"/>
      <c r="AX355" s="574"/>
      <c r="AY355" s="574"/>
      <c r="AZ355" s="574"/>
      <c r="BA355" s="574"/>
      <c r="BB355" s="574"/>
      <c r="BD355" s="168"/>
      <c r="BE355" s="168"/>
      <c r="BF355" s="168"/>
      <c r="BG355" s="168"/>
      <c r="BH355" s="168"/>
      <c r="BI355" s="168"/>
      <c r="BJ355" s="168"/>
      <c r="BK355" s="168"/>
      <c r="BL355" s="168"/>
      <c r="BM355" s="168"/>
      <c r="BN355" s="168"/>
      <c r="BO355" s="168"/>
      <c r="BP355" s="168"/>
      <c r="BQ355" s="168"/>
      <c r="BR355" s="168"/>
      <c r="BS355" s="168"/>
      <c r="BT355" s="168"/>
      <c r="BU355" s="168"/>
      <c r="BV355" s="168"/>
      <c r="BW355" s="168"/>
      <c r="BX355" s="168"/>
      <c r="BY355" s="168"/>
      <c r="BZ355" s="168"/>
      <c r="CA355" s="168"/>
      <c r="CB355" s="168"/>
      <c r="CC355" s="168"/>
      <c r="CD355" s="168"/>
      <c r="CE355" s="168"/>
      <c r="CF355" s="168"/>
      <c r="CG355" s="168"/>
      <c r="CH355" s="168"/>
      <c r="CI355" s="168"/>
      <c r="CJ355" s="168"/>
      <c r="CK355" s="168"/>
      <c r="CL355" s="168"/>
      <c r="CM355" s="168"/>
      <c r="CN355" s="168"/>
      <c r="CP355" s="190" t="s">
        <v>238</v>
      </c>
      <c r="CQ355" s="191"/>
      <c r="CR355" s="240"/>
      <c r="CS355" s="190">
        <f>TYPE(CR353)</f>
        <v>1</v>
      </c>
      <c r="CT355" s="274" t="s">
        <v>245</v>
      </c>
      <c r="CU355" s="10"/>
      <c r="CV355" s="10"/>
      <c r="CW355" s="2"/>
      <c r="CX355" s="2"/>
      <c r="CY355" s="2"/>
      <c r="CZ355" s="2"/>
      <c r="DA355" s="2"/>
      <c r="DB355" s="2"/>
    </row>
    <row r="356" spans="2:106" ht="15.75" x14ac:dyDescent="0.25">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574"/>
      <c r="AH356" s="168"/>
      <c r="AI356" s="168"/>
      <c r="AJ356" s="168"/>
      <c r="AK356" s="168"/>
      <c r="AL356" s="168"/>
      <c r="AM356" s="168"/>
      <c r="AN356" s="168"/>
      <c r="AO356" s="168"/>
      <c r="AP356" s="168"/>
      <c r="AQ356" s="574"/>
      <c r="AR356" s="574"/>
      <c r="AS356" s="574"/>
      <c r="AT356" s="574"/>
      <c r="AU356" s="574"/>
      <c r="AV356" s="574"/>
      <c r="AW356" s="574"/>
      <c r="AX356" s="574"/>
      <c r="AY356" s="574"/>
      <c r="AZ356" s="574"/>
      <c r="BA356" s="574"/>
      <c r="BB356" s="574"/>
      <c r="BD356" s="168"/>
      <c r="BE356" s="168"/>
      <c r="BF356" s="168"/>
      <c r="BG356" s="168"/>
      <c r="BH356" s="168"/>
      <c r="BI356" s="168"/>
      <c r="BJ356" s="168"/>
      <c r="BK356" s="168"/>
      <c r="BL356" s="168"/>
      <c r="BM356" s="168"/>
      <c r="BN356" s="168"/>
      <c r="BO356" s="168"/>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P356" s="268" t="s">
        <v>240</v>
      </c>
      <c r="CQ356" s="191"/>
      <c r="CR356" s="240"/>
      <c r="CS356" s="190"/>
      <c r="CT356" s="190"/>
      <c r="CU356" s="10"/>
      <c r="CV356" s="10"/>
      <c r="CW356" s="2"/>
      <c r="CX356" s="2"/>
      <c r="CY356" s="2"/>
      <c r="CZ356" s="2"/>
      <c r="DA356" s="2"/>
      <c r="DB356" s="2"/>
    </row>
    <row r="357" spans="2:106" ht="15.75" x14ac:dyDescent="0.25">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574"/>
      <c r="AH357" s="168"/>
      <c r="AI357" s="168"/>
      <c r="AJ357" s="168"/>
      <c r="AK357" s="168"/>
      <c r="AL357" s="168"/>
      <c r="AM357" s="168"/>
      <c r="AN357" s="168"/>
      <c r="AO357" s="168"/>
      <c r="AP357" s="168"/>
      <c r="AQ357" s="574"/>
      <c r="AR357" s="574"/>
      <c r="AS357" s="574"/>
      <c r="AT357" s="574"/>
      <c r="AU357" s="574"/>
      <c r="AV357" s="574"/>
      <c r="AW357" s="574"/>
      <c r="AX357" s="574"/>
      <c r="AY357" s="574"/>
      <c r="AZ357" s="574"/>
      <c r="BA357" s="574"/>
      <c r="BB357" s="574"/>
      <c r="BD357" s="168"/>
      <c r="BE357" s="168"/>
      <c r="BF357" s="168"/>
      <c r="BG357" s="168"/>
      <c r="BH357" s="168"/>
      <c r="BI357" s="168"/>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c r="CF357" s="168"/>
      <c r="CG357" s="168"/>
      <c r="CH357" s="168"/>
      <c r="CI357" s="168"/>
      <c r="CJ357" s="168"/>
      <c r="CK357" s="168"/>
      <c r="CL357" s="168"/>
      <c r="CM357" s="168"/>
      <c r="CN357" s="168"/>
      <c r="CP357" s="190" t="s">
        <v>203</v>
      </c>
      <c r="CQ357" s="191"/>
      <c r="CR357" s="187">
        <f>+AF60</f>
        <v>37104</v>
      </c>
      <c r="CS357" s="190">
        <f>+LEN(CR357)</f>
        <v>5</v>
      </c>
      <c r="CT357" s="190">
        <f>+CR357</f>
        <v>37104</v>
      </c>
      <c r="CU357" s="10"/>
      <c r="CV357" s="10"/>
      <c r="CW357" s="2"/>
      <c r="CX357" s="2"/>
      <c r="CY357" s="2"/>
      <c r="CZ357" s="2"/>
      <c r="DA357" s="2"/>
      <c r="DB357" s="2"/>
    </row>
    <row r="358" spans="2:106" ht="15.75" x14ac:dyDescent="0.25">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574"/>
      <c r="AH358" s="168"/>
      <c r="AI358" s="168"/>
      <c r="AJ358" s="168"/>
      <c r="AK358" s="168"/>
      <c r="AL358" s="168"/>
      <c r="AM358" s="168"/>
      <c r="AN358" s="168"/>
      <c r="AO358" s="168"/>
      <c r="AP358" s="168"/>
      <c r="AQ358" s="574"/>
      <c r="AR358" s="574"/>
      <c r="AS358" s="574"/>
      <c r="AT358" s="574"/>
      <c r="AU358" s="574"/>
      <c r="AV358" s="574"/>
      <c r="AW358" s="574"/>
      <c r="AX358" s="574"/>
      <c r="AY358" s="574"/>
      <c r="AZ358" s="574"/>
      <c r="BA358" s="574"/>
      <c r="BB358" s="574"/>
      <c r="BD358" s="168"/>
      <c r="BE358" s="168"/>
      <c r="BF358" s="168"/>
      <c r="BG358" s="168"/>
      <c r="BH358" s="168"/>
      <c r="BI358" s="168"/>
      <c r="BJ358" s="168"/>
      <c r="BK358" s="168"/>
      <c r="BL358" s="168"/>
      <c r="BM358" s="168"/>
      <c r="BN358" s="168"/>
      <c r="BO358" s="168"/>
      <c r="BP358" s="168"/>
      <c r="BQ358" s="168"/>
      <c r="BR358" s="168"/>
      <c r="BS358" s="168"/>
      <c r="BT358" s="168"/>
      <c r="BU358" s="168"/>
      <c r="BV358" s="168"/>
      <c r="BW358" s="168"/>
      <c r="BX358" s="168"/>
      <c r="BY358" s="168"/>
      <c r="BZ358" s="168"/>
      <c r="CA358" s="168"/>
      <c r="CB358" s="168"/>
      <c r="CC358" s="168"/>
      <c r="CD358" s="168"/>
      <c r="CE358" s="168"/>
      <c r="CF358" s="168"/>
      <c r="CG358" s="168"/>
      <c r="CH358" s="168"/>
      <c r="CI358" s="168"/>
      <c r="CJ358" s="168"/>
      <c r="CK358" s="168"/>
      <c r="CL358" s="168"/>
      <c r="CM358" s="168"/>
      <c r="CN358" s="168"/>
      <c r="CP358" s="190" t="s">
        <v>204</v>
      </c>
      <c r="CQ358" s="191"/>
      <c r="CR358" s="240"/>
      <c r="CS358" s="269" t="str">
        <f>IF(LEN(CR357)&lt;5,CT358,IF(CS360=2,CT355,IF(CT353&gt;CT357,CT360,IF(CT357&gt;=36526,1,0))))</f>
        <v xml:space="preserve">יש לוודא שתאריך סיום יהיה לאחר תאריך התחלה. </v>
      </c>
      <c r="CT358" s="274" t="s">
        <v>246</v>
      </c>
      <c r="CU358" s="10"/>
      <c r="CV358" s="10"/>
      <c r="CW358" s="2"/>
      <c r="CX358" s="2"/>
      <c r="CY358" s="2"/>
      <c r="CZ358" s="2"/>
      <c r="DA358" s="2"/>
      <c r="DB358" s="2"/>
    </row>
    <row r="359" spans="2:106" ht="15.75" x14ac:dyDescent="0.25">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574"/>
      <c r="AH359" s="168"/>
      <c r="AI359" s="168"/>
      <c r="AJ359" s="168"/>
      <c r="AK359" s="168"/>
      <c r="AL359" s="168"/>
      <c r="AM359" s="168"/>
      <c r="AN359" s="168"/>
      <c r="AO359" s="168"/>
      <c r="AP359" s="168"/>
      <c r="AQ359" s="574"/>
      <c r="AR359" s="574"/>
      <c r="AS359" s="574"/>
      <c r="AT359" s="574"/>
      <c r="AU359" s="574"/>
      <c r="AV359" s="574"/>
      <c r="AW359" s="574"/>
      <c r="AX359" s="574"/>
      <c r="AY359" s="574"/>
      <c r="AZ359" s="574"/>
      <c r="BA359" s="574"/>
      <c r="BB359" s="574"/>
      <c r="BD359" s="168"/>
      <c r="BE359" s="168"/>
      <c r="BF359" s="168"/>
      <c r="BG359" s="168"/>
      <c r="BH359" s="168"/>
      <c r="BI359" s="168"/>
      <c r="BJ359" s="168"/>
      <c r="BK359" s="168"/>
      <c r="BL359" s="168"/>
      <c r="BM359" s="168"/>
      <c r="BN359" s="168"/>
      <c r="BO359" s="168"/>
      <c r="BP359" s="168"/>
      <c r="BQ359" s="168"/>
      <c r="BR359" s="168"/>
      <c r="BS359" s="168"/>
      <c r="BT359" s="16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P359" s="42" t="s">
        <v>201</v>
      </c>
      <c r="CQ359" s="10"/>
      <c r="CR359" s="10"/>
      <c r="CS359" s="190">
        <f>IF(CS351&gt;1,1,0)</f>
        <v>1</v>
      </c>
      <c r="CT359" s="226" t="s">
        <v>220</v>
      </c>
      <c r="CU359" s="10"/>
      <c r="CV359" s="10"/>
      <c r="CW359" s="2"/>
      <c r="CX359" s="2"/>
      <c r="CY359" s="2"/>
      <c r="CZ359" s="2"/>
      <c r="DA359" s="2"/>
      <c r="DB359" s="2"/>
    </row>
    <row r="360" spans="2:106" ht="15.75" x14ac:dyDescent="0.25">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574"/>
      <c r="AH360" s="168"/>
      <c r="AI360" s="168"/>
      <c r="AJ360" s="168"/>
      <c r="AK360" s="168"/>
      <c r="AL360" s="168"/>
      <c r="AM360" s="168"/>
      <c r="AN360" s="168"/>
      <c r="AO360" s="168"/>
      <c r="AP360" s="168"/>
      <c r="AQ360" s="574"/>
      <c r="AR360" s="574"/>
      <c r="AS360" s="574"/>
      <c r="AT360" s="574"/>
      <c r="AU360" s="574"/>
      <c r="AV360" s="574"/>
      <c r="AW360" s="574"/>
      <c r="AX360" s="574"/>
      <c r="AY360" s="574"/>
      <c r="AZ360" s="574"/>
      <c r="BA360" s="574"/>
      <c r="BB360" s="574"/>
      <c r="BD360" s="168"/>
      <c r="BE360" s="168"/>
      <c r="BF360" s="168"/>
      <c r="BG360" s="168"/>
      <c r="BH360" s="168"/>
      <c r="BI360" s="168"/>
      <c r="BJ360" s="168"/>
      <c r="BK360" s="168"/>
      <c r="BL360" s="168"/>
      <c r="BM360" s="168"/>
      <c r="BN360" s="168"/>
      <c r="BO360" s="168"/>
      <c r="BP360" s="168"/>
      <c r="BQ360" s="168"/>
      <c r="BR360" s="168"/>
      <c r="BS360" s="168"/>
      <c r="BT360" s="16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R360" s="241"/>
      <c r="CS360" s="190">
        <f>TYPE(CR357)</f>
        <v>1</v>
      </c>
      <c r="CT360" s="278" t="s">
        <v>241</v>
      </c>
      <c r="CU360" s="10"/>
      <c r="CV360" s="10"/>
      <c r="CW360" s="2"/>
      <c r="CX360" s="2"/>
      <c r="CY360" s="2"/>
      <c r="CZ360" s="2"/>
      <c r="DA360" s="2"/>
      <c r="DB360" s="2"/>
    </row>
    <row r="361" spans="2:106" ht="15.75" x14ac:dyDescent="0.25">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574"/>
      <c r="AH361" s="168"/>
      <c r="AI361" s="168"/>
      <c r="AJ361" s="168"/>
      <c r="AK361" s="168"/>
      <c r="AL361" s="168"/>
      <c r="AM361" s="168"/>
      <c r="AN361" s="168"/>
      <c r="AO361" s="168"/>
      <c r="AP361" s="168"/>
      <c r="AQ361" s="574"/>
      <c r="AR361" s="574"/>
      <c r="AS361" s="574"/>
      <c r="AT361" s="574"/>
      <c r="AU361" s="574"/>
      <c r="AV361" s="574"/>
      <c r="AW361" s="574"/>
      <c r="AX361" s="574"/>
      <c r="AY361" s="574"/>
      <c r="AZ361" s="574"/>
      <c r="BA361" s="574"/>
      <c r="BB361" s="574"/>
      <c r="BD361" s="168"/>
      <c r="BE361" s="168"/>
      <c r="BF361" s="168"/>
      <c r="BG361" s="168"/>
      <c r="BH361" s="168"/>
      <c r="BI361" s="168"/>
      <c r="BJ361" s="168"/>
      <c r="BK361" s="168"/>
      <c r="BL361" s="168"/>
      <c r="BM361" s="168"/>
      <c r="BN361" s="168"/>
      <c r="BO361" s="168"/>
      <c r="BP361" s="168"/>
      <c r="BQ361" s="168"/>
      <c r="BR361" s="168"/>
      <c r="BS361" s="168"/>
      <c r="BT361" s="16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R361" s="241"/>
      <c r="CS361" s="270" t="str">
        <f>IF(CS307=1,IF(CS341=0,CT342,IF(CS359=1,IF(CS354&lt;&gt;1,CS354,IF(CS358&lt;&gt;1,CS358,IF(CS349=1,CT349,CT359))),"")),"")</f>
        <v/>
      </c>
      <c r="CU361" s="10"/>
      <c r="CV361" s="10"/>
      <c r="CW361" s="2"/>
      <c r="CX361" s="2"/>
      <c r="CY361" s="2"/>
      <c r="CZ361" s="2"/>
      <c r="DA361" s="2"/>
      <c r="DB361" s="2"/>
    </row>
    <row r="362" spans="2:106" ht="15" x14ac:dyDescent="0.2">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574"/>
      <c r="AH362" s="168"/>
      <c r="AI362" s="168"/>
      <c r="AJ362" s="168"/>
      <c r="AK362" s="168"/>
      <c r="AL362" s="168"/>
      <c r="AM362" s="168"/>
      <c r="AN362" s="168"/>
      <c r="AO362" s="168"/>
      <c r="AP362" s="168"/>
      <c r="AQ362" s="574"/>
      <c r="AR362" s="574"/>
      <c r="AS362" s="574"/>
      <c r="AT362" s="574"/>
      <c r="AU362" s="574"/>
      <c r="AV362" s="574"/>
      <c r="AW362" s="574"/>
      <c r="AX362" s="574"/>
      <c r="AY362" s="574"/>
      <c r="AZ362" s="574"/>
      <c r="BA362" s="574"/>
      <c r="BB362" s="574"/>
      <c r="BD362" s="168"/>
      <c r="BE362" s="168"/>
      <c r="BF362" s="168"/>
      <c r="BG362" s="168"/>
      <c r="BH362" s="168"/>
      <c r="BI362" s="168"/>
      <c r="BJ362" s="168"/>
      <c r="BK362" s="168"/>
      <c r="BL362" s="168"/>
      <c r="BM362" s="168"/>
      <c r="BN362" s="168"/>
      <c r="BO362" s="168"/>
      <c r="BP362" s="168"/>
      <c r="BQ362" s="168"/>
      <c r="BR362" s="168"/>
      <c r="BS362" s="168"/>
      <c r="BT362" s="16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Q362" s="10"/>
      <c r="CR362" s="271"/>
      <c r="CS362" s="10"/>
      <c r="CU362" s="202"/>
      <c r="CV362" s="10"/>
      <c r="CW362" s="2"/>
      <c r="CX362" s="2"/>
      <c r="CY362" s="2"/>
      <c r="CZ362" s="2"/>
      <c r="DA362" s="2"/>
      <c r="DB362" s="2"/>
    </row>
    <row r="363" spans="2:106" ht="15.75" x14ac:dyDescent="0.25">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574"/>
      <c r="AH363" s="168"/>
      <c r="AI363" s="168"/>
      <c r="AJ363" s="168"/>
      <c r="AK363" s="168"/>
      <c r="AL363" s="168"/>
      <c r="AM363" s="168"/>
      <c r="AN363" s="168"/>
      <c r="AO363" s="168"/>
      <c r="AP363" s="168"/>
      <c r="AQ363" s="574"/>
      <c r="AR363" s="574"/>
      <c r="AS363" s="574"/>
      <c r="AT363" s="574"/>
      <c r="AU363" s="574"/>
      <c r="AV363" s="574"/>
      <c r="AW363" s="574"/>
      <c r="AX363" s="574"/>
      <c r="AY363" s="574"/>
      <c r="AZ363" s="574"/>
      <c r="BA363" s="574"/>
      <c r="BB363" s="574"/>
      <c r="BD363" s="168"/>
      <c r="BE363" s="168"/>
      <c r="BF363" s="168"/>
      <c r="BG363" s="168"/>
      <c r="BH363" s="168"/>
      <c r="BI363" s="168"/>
      <c r="BJ363" s="168"/>
      <c r="BK363" s="168"/>
      <c r="BL363" s="168"/>
      <c r="BM363" s="168"/>
      <c r="BN363" s="168"/>
      <c r="BO363" s="168"/>
      <c r="BP363" s="168"/>
      <c r="BQ363" s="168"/>
      <c r="BR363" s="168"/>
      <c r="BS363" s="168"/>
      <c r="BT363" s="168"/>
      <c r="BU363" s="168"/>
      <c r="BV363" s="168"/>
      <c r="BW363" s="168"/>
      <c r="BX363" s="168"/>
      <c r="BY363" s="168"/>
      <c r="BZ363" s="168"/>
      <c r="CA363" s="168"/>
      <c r="CB363" s="168"/>
      <c r="CC363" s="168"/>
      <c r="CD363" s="168"/>
      <c r="CE363" s="168"/>
      <c r="CF363" s="168"/>
      <c r="CG363" s="168"/>
      <c r="CH363" s="168"/>
      <c r="CI363" s="168"/>
      <c r="CJ363" s="168"/>
      <c r="CK363" s="168"/>
      <c r="CL363" s="168"/>
      <c r="CM363" s="168"/>
      <c r="CN363" s="168"/>
      <c r="CQ363" s="273"/>
      <c r="CR363" s="273"/>
      <c r="CU363" s="10"/>
      <c r="CV363" s="10"/>
      <c r="CW363" s="2"/>
      <c r="CX363" s="2"/>
      <c r="CY363" s="2"/>
      <c r="CZ363" s="2"/>
      <c r="DA363" s="2"/>
      <c r="DB363" s="2"/>
    </row>
    <row r="364" spans="2:106" ht="15" x14ac:dyDescent="0.2">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CQ364" s="18"/>
      <c r="CR364" s="18"/>
    </row>
    <row r="365" spans="2:106" ht="15.75" x14ac:dyDescent="0.25">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c r="AB365" s="168"/>
      <c r="AC365" s="168"/>
      <c r="AD365" s="168"/>
      <c r="AE365" s="168"/>
      <c r="AF365" s="168"/>
      <c r="AG365" s="574"/>
      <c r="AH365" s="168"/>
      <c r="AI365" s="168"/>
      <c r="AJ365" s="168"/>
      <c r="AK365" s="168"/>
      <c r="AL365" s="168"/>
      <c r="AM365" s="168"/>
      <c r="AN365" s="168"/>
      <c r="AO365" s="168"/>
      <c r="AP365" s="168"/>
      <c r="AQ365" s="574"/>
      <c r="AR365" s="574"/>
      <c r="AS365" s="574"/>
      <c r="AT365" s="574"/>
      <c r="AU365" s="574"/>
      <c r="AV365" s="574"/>
      <c r="AW365" s="574"/>
      <c r="AX365" s="574"/>
      <c r="AY365" s="574"/>
      <c r="AZ365" s="574"/>
      <c r="BA365" s="574"/>
      <c r="BB365" s="574"/>
      <c r="BD365" s="168"/>
      <c r="BE365" s="168"/>
      <c r="BF365" s="168"/>
      <c r="BG365" s="168"/>
      <c r="BH365" s="168"/>
      <c r="BI365" s="168"/>
      <c r="BJ365" s="168"/>
      <c r="BK365" s="168"/>
      <c r="BL365" s="168"/>
      <c r="BM365" s="168"/>
      <c r="BN365" s="168"/>
      <c r="BO365" s="168"/>
      <c r="BP365" s="168"/>
      <c r="BQ365" s="168"/>
      <c r="BR365" s="168"/>
      <c r="BS365" s="168"/>
      <c r="BT365" s="16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Q365" s="272"/>
      <c r="CR365" s="272"/>
      <c r="CS365" s="10"/>
      <c r="CT365" s="42" t="s">
        <v>138</v>
      </c>
      <c r="CU365" s="10"/>
      <c r="CV365" s="10"/>
      <c r="CW365" s="2"/>
      <c r="CX365" s="2"/>
      <c r="CY365" s="2"/>
      <c r="CZ365" s="2"/>
      <c r="DA365" s="2"/>
      <c r="DB365" s="2"/>
    </row>
    <row r="366" spans="2:106" ht="15.75" x14ac:dyDescent="0.25">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574"/>
      <c r="AH366" s="168"/>
      <c r="AI366" s="168"/>
      <c r="AJ366" s="168"/>
      <c r="AK366" s="168"/>
      <c r="AL366" s="168"/>
      <c r="AM366" s="168"/>
      <c r="AN366" s="168"/>
      <c r="AO366" s="168"/>
      <c r="AP366" s="168"/>
      <c r="AQ366" s="574"/>
      <c r="AR366" s="574"/>
      <c r="AS366" s="574"/>
      <c r="AT366" s="574"/>
      <c r="AU366" s="574"/>
      <c r="AV366" s="574"/>
      <c r="AW366" s="574"/>
      <c r="AX366" s="574"/>
      <c r="AY366" s="574"/>
      <c r="AZ366" s="574"/>
      <c r="BA366" s="574"/>
      <c r="BB366" s="574"/>
      <c r="BD366" s="168"/>
      <c r="BE366" s="168"/>
      <c r="BF366" s="168"/>
      <c r="BG366" s="168"/>
      <c r="BH366" s="168"/>
      <c r="BI366" s="168"/>
      <c r="BJ366" s="168"/>
      <c r="BK366" s="168"/>
      <c r="BL366" s="168"/>
      <c r="BM366" s="168"/>
      <c r="BN366" s="168"/>
      <c r="BO366" s="168"/>
      <c r="BP366" s="168"/>
      <c r="BQ366" s="168"/>
      <c r="BR366" s="168"/>
      <c r="BS366" s="168"/>
      <c r="BT366" s="16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P366" s="242" t="s">
        <v>216</v>
      </c>
      <c r="CT366" s="42"/>
      <c r="CU366" s="10"/>
      <c r="CV366" s="10"/>
      <c r="CW366" s="2"/>
      <c r="CX366" s="2"/>
      <c r="CY366" s="2"/>
      <c r="CZ366" s="2"/>
      <c r="DA366" s="2"/>
      <c r="DB366" s="2"/>
    </row>
    <row r="367" spans="2:106" ht="15" x14ac:dyDescent="0.2">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CP367" s="42"/>
    </row>
    <row r="368" spans="2:106" ht="15" x14ac:dyDescent="0.2">
      <c r="B368" s="225"/>
      <c r="C368" s="225"/>
      <c r="D368" s="225"/>
      <c r="E368" s="225"/>
      <c r="F368" s="225"/>
      <c r="G368" s="225"/>
      <c r="H368" s="225"/>
      <c r="I368" s="225"/>
      <c r="J368" s="225"/>
      <c r="K368" s="225"/>
      <c r="L368" s="225"/>
      <c r="M368" s="225"/>
      <c r="N368" s="225"/>
      <c r="O368" s="225"/>
      <c r="P368" s="225"/>
      <c r="Q368" s="225"/>
      <c r="R368" s="168"/>
      <c r="S368" s="168"/>
      <c r="T368" s="168"/>
      <c r="U368" s="168"/>
      <c r="V368" s="168"/>
      <c r="W368" s="168"/>
      <c r="X368" s="168"/>
      <c r="Y368" s="168"/>
      <c r="Z368" s="168"/>
      <c r="AA368" s="168"/>
      <c r="AB368" s="168"/>
      <c r="AC368" s="168"/>
      <c r="AD368" s="168"/>
      <c r="AE368" s="168"/>
      <c r="AF368" s="168"/>
      <c r="AG368" s="574"/>
      <c r="AH368" s="168"/>
      <c r="AI368" s="168"/>
      <c r="AJ368" s="168"/>
      <c r="AK368" s="168"/>
      <c r="AL368" s="168"/>
      <c r="AM368" s="168"/>
      <c r="AN368" s="168"/>
      <c r="AO368" s="168"/>
      <c r="AP368" s="168"/>
      <c r="AQ368" s="574"/>
      <c r="AR368" s="574"/>
      <c r="AS368" s="574"/>
      <c r="AT368" s="574"/>
      <c r="AU368" s="574"/>
      <c r="AV368" s="574"/>
      <c r="AW368" s="574"/>
      <c r="AX368" s="574"/>
      <c r="AY368" s="574"/>
      <c r="AZ368" s="574"/>
      <c r="BA368" s="574"/>
      <c r="BB368" s="574"/>
      <c r="BD368" s="168"/>
      <c r="BE368" s="168"/>
      <c r="BF368" s="168"/>
      <c r="BG368" s="168"/>
      <c r="BH368" s="168"/>
      <c r="BI368" s="168"/>
      <c r="BJ368" s="168"/>
      <c r="BK368" s="168"/>
      <c r="BL368" s="168"/>
      <c r="BM368" s="168"/>
      <c r="BN368" s="168"/>
      <c r="BO368" s="168"/>
      <c r="BP368" s="168"/>
      <c r="BQ368" s="168"/>
      <c r="BR368" s="168"/>
      <c r="BS368" s="168"/>
      <c r="BT368" s="16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P368" s="42" t="s">
        <v>217</v>
      </c>
      <c r="CS368" s="243" t="str">
        <f>+S44</f>
        <v>בעת מילוי הטופס יש לרשום מידע בלתי מסווג בלבד</v>
      </c>
      <c r="CT368" s="42"/>
      <c r="CU368" s="10" t="str">
        <f>+CT314</f>
        <v xml:space="preserve">אין הערות על מילוי  "פרטי ההזמנה". </v>
      </c>
      <c r="CV368" s="10"/>
      <c r="CW368" s="2"/>
      <c r="CX368" s="2"/>
      <c r="CY368" s="2"/>
      <c r="CZ368" s="2"/>
      <c r="DA368" s="2"/>
      <c r="DB368" s="2"/>
    </row>
    <row r="369" spans="2:106" s="202" customFormat="1" ht="15" x14ac:dyDescent="0.2">
      <c r="R369" s="244"/>
      <c r="S369" s="244"/>
      <c r="T369" s="244"/>
      <c r="U369" s="244"/>
      <c r="V369" s="244"/>
      <c r="W369" s="244"/>
      <c r="X369" s="244"/>
      <c r="Y369" s="244"/>
      <c r="Z369" s="244"/>
      <c r="AA369" s="244"/>
      <c r="AB369" s="244"/>
      <c r="AC369" s="244"/>
      <c r="AD369" s="244"/>
      <c r="AE369" s="244"/>
      <c r="AF369" s="244"/>
      <c r="AG369" s="575"/>
      <c r="AH369" s="244"/>
      <c r="AI369" s="244"/>
      <c r="AJ369" s="244"/>
      <c r="AK369" s="244"/>
      <c r="AL369" s="244"/>
      <c r="AM369" s="244"/>
      <c r="AN369" s="244"/>
      <c r="AO369" s="244"/>
      <c r="AP369" s="244"/>
      <c r="AQ369" s="575"/>
      <c r="AR369" s="575"/>
      <c r="AS369" s="575"/>
      <c r="AT369" s="575"/>
      <c r="AU369" s="575"/>
      <c r="AV369" s="575"/>
      <c r="AW369" s="575"/>
      <c r="AX369" s="575"/>
      <c r="AY369" s="575"/>
      <c r="AZ369" s="575"/>
      <c r="BA369" s="575"/>
      <c r="BB369" s="575"/>
      <c r="BC369" s="329"/>
      <c r="BD369" s="244"/>
      <c r="BE369" s="244"/>
      <c r="BF369" s="244"/>
      <c r="BG369" s="244"/>
      <c r="BH369" s="244"/>
      <c r="BI369" s="244"/>
      <c r="BJ369" s="244"/>
      <c r="BK369" s="244"/>
      <c r="BL369" s="244"/>
      <c r="BM369" s="244"/>
      <c r="BN369" s="244"/>
      <c r="BO369" s="244"/>
      <c r="BP369" s="244"/>
      <c r="BQ369" s="244"/>
      <c r="BR369" s="244"/>
      <c r="BS369" s="244"/>
      <c r="BT369" s="244"/>
      <c r="BU369" s="244"/>
      <c r="BV369" s="244"/>
      <c r="BW369" s="244"/>
      <c r="BX369" s="244"/>
      <c r="BY369" s="244"/>
      <c r="BZ369" s="244"/>
      <c r="CA369" s="244"/>
      <c r="CB369" s="244"/>
      <c r="CC369" s="244"/>
      <c r="CD369" s="244"/>
      <c r="CE369" s="244"/>
      <c r="CF369" s="244"/>
      <c r="CG369" s="244"/>
      <c r="CH369" s="244"/>
      <c r="CI369" s="244"/>
      <c r="CJ369" s="244"/>
      <c r="CK369" s="244"/>
      <c r="CL369" s="244"/>
      <c r="CM369" s="244"/>
      <c r="CN369" s="244"/>
      <c r="CP369" s="45" t="s">
        <v>218</v>
      </c>
      <c r="CS369" s="243">
        <f>+S64</f>
        <v>0</v>
      </c>
      <c r="CU369" s="202" t="str">
        <f>+CT359</f>
        <v>אין הערות למילוי "פרטי החשבון".</v>
      </c>
      <c r="CW369" s="2"/>
      <c r="CX369" s="2"/>
      <c r="CY369" s="2"/>
      <c r="CZ369" s="4"/>
      <c r="DA369" s="4"/>
      <c r="DB369" s="4"/>
    </row>
    <row r="370" spans="2:106" ht="15.75" x14ac:dyDescent="0.25">
      <c r="B370" s="225"/>
      <c r="C370" s="225"/>
      <c r="D370" s="225"/>
      <c r="E370" s="225"/>
      <c r="F370" s="225"/>
      <c r="G370" s="225"/>
      <c r="H370" s="225"/>
      <c r="I370" s="225"/>
      <c r="J370" s="225"/>
      <c r="K370" s="225"/>
      <c r="L370" s="225"/>
      <c r="M370" s="225"/>
      <c r="N370" s="225"/>
      <c r="O370" s="225"/>
      <c r="P370" s="225"/>
      <c r="Q370" s="225"/>
      <c r="R370" s="168"/>
      <c r="S370" s="168"/>
      <c r="T370" s="168"/>
      <c r="U370" s="168"/>
      <c r="V370" s="168"/>
      <c r="W370" s="168"/>
      <c r="X370" s="168"/>
      <c r="Y370" s="168"/>
      <c r="Z370" s="168"/>
      <c r="AA370" s="168"/>
      <c r="AB370" s="168"/>
      <c r="AC370" s="168"/>
      <c r="AD370" s="168"/>
      <c r="AE370" s="168"/>
      <c r="AF370" s="168"/>
      <c r="AG370" s="574"/>
      <c r="AH370" s="168"/>
      <c r="AI370" s="168"/>
      <c r="AJ370" s="168"/>
      <c r="AK370" s="168"/>
      <c r="AL370" s="168"/>
      <c r="AM370" s="168"/>
      <c r="AN370" s="168"/>
      <c r="AO370" s="168"/>
      <c r="AP370" s="168"/>
      <c r="AQ370" s="574"/>
      <c r="AR370" s="574"/>
      <c r="AS370" s="574"/>
      <c r="AT370" s="574"/>
      <c r="AU370" s="574"/>
      <c r="AV370" s="574"/>
      <c r="AW370" s="574"/>
      <c r="AX370" s="574"/>
      <c r="AY370" s="574"/>
      <c r="AZ370" s="574"/>
      <c r="BA370" s="574"/>
      <c r="BB370" s="574"/>
      <c r="BD370" s="168"/>
      <c r="BE370" s="168"/>
      <c r="BF370" s="168"/>
      <c r="BG370" s="168"/>
      <c r="BH370" s="168"/>
      <c r="BI370" s="168"/>
      <c r="BJ370" s="168"/>
      <c r="BK370" s="168"/>
      <c r="BL370" s="168"/>
      <c r="BM370" s="168"/>
      <c r="BN370" s="168"/>
      <c r="BO370" s="168"/>
      <c r="BP370" s="168"/>
      <c r="BQ370" s="168"/>
      <c r="BR370" s="168"/>
      <c r="BS370" s="168"/>
      <c r="BT370" s="16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P370" s="193" t="s">
        <v>219</v>
      </c>
      <c r="CQ370" s="194"/>
      <c r="CS370" s="245">
        <v>4654654</v>
      </c>
      <c r="CT370" s="42"/>
      <c r="CU370" s="10"/>
      <c r="CV370" s="10"/>
      <c r="CW370" s="2"/>
      <c r="CX370" s="2"/>
      <c r="CY370" s="2"/>
      <c r="CZ370" s="2"/>
      <c r="DA370" s="2"/>
      <c r="DB370" s="2"/>
    </row>
    <row r="371" spans="2:106" ht="15" x14ac:dyDescent="0.2">
      <c r="B371" s="225"/>
      <c r="C371" s="225"/>
      <c r="D371" s="225"/>
      <c r="E371" s="225"/>
      <c r="F371" s="225"/>
      <c r="G371" s="225"/>
      <c r="H371" s="225"/>
      <c r="I371" s="225"/>
      <c r="J371" s="225"/>
      <c r="K371" s="225"/>
      <c r="L371" s="225"/>
      <c r="M371" s="225"/>
      <c r="N371" s="225"/>
      <c r="O371" s="225"/>
      <c r="P371" s="225"/>
      <c r="Q371" s="225"/>
      <c r="R371" s="168"/>
      <c r="S371" s="168"/>
      <c r="T371" s="168"/>
      <c r="U371" s="168"/>
      <c r="V371" s="168"/>
      <c r="W371" s="168"/>
      <c r="X371" s="168"/>
      <c r="Y371" s="168"/>
      <c r="Z371" s="168"/>
      <c r="AA371" s="168"/>
      <c r="AB371" s="168"/>
      <c r="AC371" s="168"/>
      <c r="AD371" s="168"/>
      <c r="AE371" s="168"/>
      <c r="AF371" s="168"/>
      <c r="AG371" s="574"/>
      <c r="AH371" s="168"/>
      <c r="AI371" s="168"/>
      <c r="AJ371" s="168"/>
      <c r="AK371" s="168"/>
      <c r="AL371" s="168"/>
      <c r="AM371" s="168"/>
      <c r="AN371" s="168"/>
      <c r="AO371" s="168"/>
      <c r="AP371" s="168"/>
      <c r="AQ371" s="574"/>
      <c r="AR371" s="574"/>
      <c r="AS371" s="574"/>
      <c r="AT371" s="574"/>
      <c r="AU371" s="574"/>
      <c r="AV371" s="574"/>
      <c r="AW371" s="574"/>
      <c r="AX371" s="574"/>
      <c r="AY371" s="574"/>
      <c r="AZ371" s="574"/>
      <c r="BA371" s="574"/>
      <c r="BB371" s="574"/>
      <c r="BD371" s="168"/>
      <c r="BE371" s="168"/>
      <c r="BF371" s="168"/>
      <c r="BG371" s="168"/>
      <c r="BH371" s="168"/>
      <c r="BI371" s="168"/>
      <c r="BJ371" s="168"/>
      <c r="BK371" s="168"/>
      <c r="BL371" s="168"/>
      <c r="BM371" s="168"/>
      <c r="BN371" s="168"/>
      <c r="BO371" s="168"/>
      <c r="BP371" s="168"/>
      <c r="BQ371" s="168"/>
      <c r="BR371" s="168"/>
      <c r="BS371" s="168"/>
      <c r="BT371" s="16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P371" s="10" t="s">
        <v>341</v>
      </c>
      <c r="CS371" s="246" t="e">
        <f>+CS349</f>
        <v>#N/A</v>
      </c>
      <c r="CT371" s="42"/>
      <c r="CV371" s="10"/>
      <c r="CW371" s="2"/>
      <c r="CX371" s="2"/>
      <c r="CY371" s="2"/>
      <c r="CZ371" s="2"/>
      <c r="DA371" s="2"/>
      <c r="DB371" s="2"/>
    </row>
    <row r="372" spans="2:106" ht="16.5" thickBot="1" x14ac:dyDescent="0.3">
      <c r="B372" s="225"/>
      <c r="C372" s="225"/>
      <c r="D372" s="225"/>
      <c r="E372" s="225"/>
      <c r="F372" s="225"/>
      <c r="G372" s="225"/>
      <c r="H372" s="225"/>
      <c r="I372" s="225"/>
      <c r="J372" s="225"/>
      <c r="K372" s="225"/>
      <c r="L372" s="225"/>
      <c r="M372" s="225"/>
      <c r="N372" s="225"/>
      <c r="O372" s="225"/>
      <c r="P372" s="225"/>
      <c r="Q372" s="225"/>
      <c r="R372" s="168"/>
      <c r="S372" s="168"/>
      <c r="T372" s="168"/>
      <c r="U372" s="168"/>
      <c r="V372" s="168"/>
      <c r="W372" s="168"/>
      <c r="X372" s="168"/>
      <c r="Y372" s="168"/>
      <c r="Z372" s="168"/>
      <c r="AA372" s="168"/>
      <c r="AB372" s="168"/>
      <c r="AC372" s="168"/>
      <c r="AD372" s="168"/>
      <c r="AE372" s="168"/>
      <c r="AF372" s="168"/>
      <c r="AG372" s="574"/>
      <c r="AH372" s="168"/>
      <c r="AI372" s="168"/>
      <c r="AJ372" s="168"/>
      <c r="AK372" s="168"/>
      <c r="AL372" s="168"/>
      <c r="AM372" s="168"/>
      <c r="AN372" s="168"/>
      <c r="AO372" s="168"/>
      <c r="AP372" s="168"/>
      <c r="AQ372" s="574"/>
      <c r="AR372" s="574"/>
      <c r="AS372" s="574"/>
      <c r="AT372" s="574"/>
      <c r="AU372" s="574"/>
      <c r="AV372" s="574"/>
      <c r="AW372" s="574"/>
      <c r="AX372" s="574"/>
      <c r="AY372" s="574"/>
      <c r="AZ372" s="574"/>
      <c r="BA372" s="574"/>
      <c r="BB372" s="574"/>
      <c r="BD372" s="168"/>
      <c r="BE372" s="168"/>
      <c r="BF372" s="168"/>
      <c r="BG372" s="168"/>
      <c r="BH372" s="168"/>
      <c r="BI372" s="168"/>
      <c r="BJ372" s="168"/>
      <c r="BK372" s="168"/>
      <c r="BL372" s="168"/>
      <c r="BM372" s="168"/>
      <c r="BN372" s="168"/>
      <c r="BO372" s="168"/>
      <c r="BP372" s="168"/>
      <c r="BQ372" s="168"/>
      <c r="BR372" s="168"/>
      <c r="BS372" s="168"/>
      <c r="BT372" s="16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P372" s="193" t="s">
        <v>337</v>
      </c>
      <c r="CQ372" s="194"/>
      <c r="CR372" s="194"/>
      <c r="CS372" s="8">
        <f>+CT339</f>
        <v>0</v>
      </c>
      <c r="CU372" s="247" t="str">
        <f>+CR339</f>
        <v>יש למלא את הסכום המצטבר ששולם בחשבונות קודמים</v>
      </c>
      <c r="CW372" s="2"/>
      <c r="CX372" s="2"/>
      <c r="CY372" s="2"/>
      <c r="CZ372" s="2"/>
      <c r="DA372" s="2"/>
      <c r="DB372" s="2"/>
    </row>
    <row r="373" spans="2:106" ht="18.75" thickBot="1" x14ac:dyDescent="0.3">
      <c r="B373" s="225"/>
      <c r="C373" s="225"/>
      <c r="D373" s="225"/>
      <c r="E373" s="225"/>
      <c r="F373" s="225"/>
      <c r="G373" s="225"/>
      <c r="H373" s="225"/>
      <c r="I373" s="225"/>
      <c r="J373" s="225"/>
      <c r="K373" s="225"/>
      <c r="L373" s="225"/>
      <c r="M373" s="225"/>
      <c r="N373" s="225"/>
      <c r="O373" s="225"/>
      <c r="P373" s="225"/>
      <c r="Q373" s="225"/>
      <c r="R373" s="168"/>
      <c r="S373" s="168"/>
      <c r="T373" s="168"/>
      <c r="U373" s="168"/>
      <c r="V373" s="168"/>
      <c r="W373" s="168"/>
      <c r="X373" s="168"/>
      <c r="Y373" s="168"/>
      <c r="Z373" s="168"/>
      <c r="AA373" s="168"/>
      <c r="AB373" s="168"/>
      <c r="AC373" s="168"/>
      <c r="AD373" s="168"/>
      <c r="AE373" s="168"/>
      <c r="AF373" s="168"/>
      <c r="AG373" s="574"/>
      <c r="AH373" s="168"/>
      <c r="AI373" s="168"/>
      <c r="AJ373" s="168"/>
      <c r="AK373" s="168"/>
      <c r="AL373" s="168"/>
      <c r="AM373" s="168"/>
      <c r="AN373" s="168"/>
      <c r="AO373" s="168"/>
      <c r="AP373" s="168"/>
      <c r="AQ373" s="574"/>
      <c r="AR373" s="574"/>
      <c r="AS373" s="574"/>
      <c r="AT373" s="574"/>
      <c r="AU373" s="574"/>
      <c r="AV373" s="574"/>
      <c r="AW373" s="574"/>
      <c r="AX373" s="574"/>
      <c r="AY373" s="574"/>
      <c r="AZ373" s="574"/>
      <c r="BA373" s="574"/>
      <c r="BB373" s="574"/>
      <c r="BD373" s="168"/>
      <c r="BE373" s="168"/>
      <c r="BF373" s="168"/>
      <c r="BG373" s="168"/>
      <c r="BH373" s="168"/>
      <c r="BI373" s="168"/>
      <c r="BJ373" s="168"/>
      <c r="BK373" s="168"/>
      <c r="BL373" s="168"/>
      <c r="BM373" s="168"/>
      <c r="BN373" s="168"/>
      <c r="BO373" s="168"/>
      <c r="BP373" s="168"/>
      <c r="BQ373" s="168"/>
      <c r="BR373" s="168"/>
      <c r="BS373" s="168"/>
      <c r="BT373" s="16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P373" s="42" t="s">
        <v>221</v>
      </c>
      <c r="CS373" s="410" t="str">
        <f>IF(CS368&lt;&gt;CU368,CS368,IF(CS369&lt;&gt;CU369,CS369,IF(CS371&lt;&gt;0,CS371,IF(CS372=CU372,CS372,CV373))))</f>
        <v>בעת מילוי הטופס יש לרשום מידע בלתי מסווג בלבד</v>
      </c>
      <c r="CV373" s="248" t="s">
        <v>231</v>
      </c>
      <c r="CW373" s="2"/>
      <c r="CX373" s="2"/>
      <c r="CY373" s="2"/>
      <c r="CZ373" s="225"/>
    </row>
    <row r="374" spans="2:106" ht="15" x14ac:dyDescent="0.2">
      <c r="B374" s="225"/>
      <c r="C374" s="225"/>
      <c r="D374" s="225"/>
      <c r="E374" s="225"/>
      <c r="F374" s="225"/>
      <c r="G374" s="225"/>
      <c r="H374" s="225"/>
      <c r="I374" s="225"/>
      <c r="J374" s="225"/>
      <c r="K374" s="225"/>
      <c r="L374" s="225"/>
      <c r="M374" s="225"/>
      <c r="N374" s="225"/>
      <c r="O374" s="225"/>
      <c r="P374" s="225"/>
      <c r="Q374" s="225"/>
      <c r="R374" s="168"/>
      <c r="S374" s="168"/>
      <c r="T374" s="168"/>
      <c r="U374" s="168"/>
      <c r="V374" s="168"/>
      <c r="W374" s="168"/>
      <c r="X374" s="168"/>
      <c r="Y374" s="168"/>
      <c r="Z374" s="168"/>
      <c r="AA374" s="168"/>
      <c r="AB374" s="168"/>
      <c r="AC374" s="168"/>
      <c r="AD374" s="168"/>
      <c r="AE374" s="168"/>
      <c r="AF374" s="168"/>
      <c r="AG374" s="574"/>
      <c r="AH374" s="168"/>
      <c r="AI374" s="168"/>
      <c r="AJ374" s="168"/>
      <c r="AK374" s="168"/>
      <c r="AL374" s="168"/>
      <c r="AM374" s="168"/>
      <c r="AN374" s="168"/>
      <c r="AO374" s="168"/>
      <c r="AP374" s="168"/>
      <c r="AQ374" s="574"/>
      <c r="AR374" s="574"/>
      <c r="AS374" s="574"/>
      <c r="AT374" s="574"/>
      <c r="AU374" s="574"/>
      <c r="AV374" s="574"/>
      <c r="AW374" s="574"/>
      <c r="AX374" s="574"/>
      <c r="AY374" s="574"/>
      <c r="AZ374" s="574"/>
      <c r="BA374" s="574"/>
      <c r="BB374" s="574"/>
      <c r="BD374" s="168"/>
      <c r="BE374" s="168"/>
      <c r="BF374" s="168"/>
      <c r="BG374" s="168"/>
      <c r="BH374" s="168"/>
      <c r="BI374" s="168"/>
      <c r="BJ374" s="168"/>
      <c r="BK374" s="168"/>
      <c r="BL374" s="168"/>
      <c r="BM374" s="168"/>
      <c r="BN374" s="168"/>
      <c r="BO374" s="168"/>
      <c r="BP374" s="168"/>
      <c r="BQ374" s="168"/>
      <c r="BR374" s="168"/>
      <c r="BS374" s="168"/>
      <c r="BT374" s="16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W374" s="225"/>
      <c r="CX374" s="225"/>
      <c r="CY374" s="225"/>
      <c r="CZ374" s="225"/>
    </row>
    <row r="375" spans="2:106" ht="15.75" x14ac:dyDescent="0.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576"/>
      <c r="AH375" s="225"/>
      <c r="AI375" s="225"/>
      <c r="AJ375" s="225"/>
      <c r="AK375" s="225"/>
      <c r="AL375" s="225"/>
      <c r="AM375" s="225"/>
      <c r="AN375" s="225"/>
      <c r="AO375" s="225"/>
      <c r="AP375" s="225"/>
      <c r="AQ375" s="576"/>
      <c r="AR375" s="576"/>
      <c r="AS375" s="584"/>
      <c r="AT375" s="584"/>
      <c r="AU375" s="584"/>
      <c r="AV375" s="584"/>
      <c r="AW375" s="576"/>
      <c r="AX375" s="576"/>
      <c r="AY375" s="576"/>
      <c r="AZ375" s="576"/>
      <c r="BA375" s="576"/>
      <c r="BB375" s="576"/>
      <c r="BD375" s="225"/>
      <c r="BE375" s="225"/>
      <c r="BF375" s="225"/>
      <c r="BG375" s="225"/>
      <c r="BH375" s="225"/>
      <c r="BI375" s="225"/>
      <c r="BJ375" s="225"/>
      <c r="BK375" s="225"/>
      <c r="BL375" s="225"/>
      <c r="BM375" s="225"/>
      <c r="BN375" s="225"/>
      <c r="BO375" s="225"/>
      <c r="BP375" s="225"/>
      <c r="BQ375" s="225"/>
      <c r="BR375" s="225"/>
      <c r="BS375" s="225"/>
      <c r="BT375" s="225"/>
      <c r="BU375" s="225"/>
      <c r="BV375" s="225"/>
      <c r="BW375" s="225"/>
      <c r="BX375" s="225"/>
      <c r="BY375" s="225"/>
      <c r="BZ375" s="225"/>
      <c r="CA375" s="225"/>
      <c r="CB375" s="225"/>
      <c r="CC375" s="225"/>
      <c r="CD375" s="225"/>
      <c r="CE375" s="225"/>
      <c r="CF375" s="225"/>
      <c r="CG375" s="225"/>
      <c r="CH375" s="225"/>
      <c r="CI375" s="225"/>
      <c r="CJ375" s="225"/>
      <c r="CK375" s="225"/>
      <c r="CL375" s="225"/>
      <c r="CM375" s="225"/>
      <c r="CN375" s="225"/>
      <c r="CO375" s="225"/>
      <c r="CX375" s="225"/>
      <c r="CY375" s="225"/>
      <c r="CZ375" s="225"/>
      <c r="DB375" s="249"/>
    </row>
    <row r="376" spans="2:106" ht="15.75" x14ac:dyDescent="0.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576"/>
      <c r="AH376" s="225"/>
      <c r="AI376" s="225"/>
      <c r="AJ376" s="225"/>
      <c r="AK376" s="225"/>
      <c r="AL376" s="225"/>
      <c r="AM376" s="225"/>
      <c r="AN376" s="225"/>
      <c r="AO376" s="225"/>
      <c r="AP376" s="225"/>
      <c r="AQ376" s="576"/>
      <c r="AR376" s="576"/>
      <c r="AS376" s="584"/>
      <c r="AT376" s="584"/>
      <c r="AU376" s="584"/>
      <c r="AV376" s="584"/>
      <c r="AW376" s="576"/>
      <c r="AX376" s="576"/>
      <c r="AY376" s="576"/>
      <c r="AZ376" s="576"/>
      <c r="BA376" s="576"/>
      <c r="BB376" s="576"/>
      <c r="BD376" s="225"/>
      <c r="BE376" s="225"/>
      <c r="BF376" s="225"/>
      <c r="BG376" s="225"/>
      <c r="BH376" s="225"/>
      <c r="BI376" s="225"/>
      <c r="BJ376" s="225"/>
      <c r="BK376" s="225"/>
      <c r="BL376" s="225"/>
      <c r="BM376" s="225"/>
      <c r="BN376" s="225"/>
      <c r="BO376" s="225"/>
      <c r="BP376" s="225"/>
      <c r="BQ376" s="225"/>
      <c r="BR376" s="225"/>
      <c r="BS376" s="225"/>
      <c r="BT376" s="225"/>
      <c r="BU376" s="225"/>
      <c r="BV376" s="225"/>
      <c r="BW376" s="225"/>
      <c r="BX376" s="225"/>
      <c r="BY376" s="225"/>
      <c r="BZ376" s="225"/>
      <c r="CA376" s="225"/>
      <c r="CB376" s="225"/>
      <c r="CC376" s="225"/>
      <c r="CD376" s="225"/>
      <c r="CE376" s="225"/>
      <c r="CF376" s="225"/>
      <c r="CG376" s="225"/>
      <c r="CH376" s="225"/>
      <c r="CI376" s="225"/>
      <c r="CJ376" s="225"/>
      <c r="CK376" s="225"/>
      <c r="CL376" s="225"/>
      <c r="CM376" s="225"/>
      <c r="CN376" s="225"/>
      <c r="CO376" s="225"/>
      <c r="CX376" s="225"/>
      <c r="CY376" s="225"/>
      <c r="CZ376" s="225"/>
      <c r="DB376" s="249"/>
    </row>
    <row r="377" spans="2:106" ht="15.75" x14ac:dyDescent="0.25">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576"/>
      <c r="AH377" s="225"/>
      <c r="AI377" s="225"/>
      <c r="AJ377" s="225"/>
      <c r="AK377" s="225"/>
      <c r="AL377" s="225"/>
      <c r="AM377" s="225"/>
      <c r="AN377" s="225"/>
      <c r="AO377" s="225"/>
      <c r="AP377" s="225"/>
      <c r="AQ377" s="576"/>
      <c r="AR377" s="576"/>
      <c r="AS377" s="584"/>
      <c r="AT377" s="584"/>
      <c r="AU377" s="584"/>
      <c r="AV377" s="584"/>
      <c r="AW377" s="576"/>
      <c r="AX377" s="576"/>
      <c r="AY377" s="576"/>
      <c r="AZ377" s="576"/>
      <c r="BA377" s="576"/>
      <c r="BB377" s="576"/>
      <c r="BD377" s="225"/>
      <c r="BE377" s="225"/>
      <c r="BF377" s="225"/>
      <c r="BG377" s="225"/>
      <c r="BH377" s="225"/>
      <c r="BI377" s="225"/>
      <c r="BJ377" s="225"/>
      <c r="BK377" s="225"/>
      <c r="BL377" s="225"/>
      <c r="BM377" s="225"/>
      <c r="BN377" s="225"/>
      <c r="BO377" s="225"/>
      <c r="BP377" s="225"/>
      <c r="BQ377" s="225"/>
      <c r="BR377" s="225"/>
      <c r="BS377" s="225"/>
      <c r="BT377" s="225"/>
      <c r="BU377" s="225"/>
      <c r="BV377" s="225"/>
      <c r="BW377" s="225"/>
      <c r="BX377" s="225"/>
      <c r="BY377" s="225"/>
      <c r="BZ377" s="225"/>
      <c r="CA377" s="225"/>
      <c r="CB377" s="225"/>
      <c r="CC377" s="225"/>
      <c r="CD377" s="225"/>
      <c r="CE377" s="225"/>
      <c r="CF377" s="225"/>
      <c r="CG377" s="225"/>
      <c r="CH377" s="225"/>
      <c r="CI377" s="225"/>
      <c r="CJ377" s="225"/>
      <c r="CK377" s="225"/>
      <c r="CL377" s="225"/>
      <c r="CM377" s="225"/>
      <c r="CN377" s="225"/>
      <c r="CO377" s="225"/>
      <c r="CX377" s="225"/>
      <c r="CY377" s="225"/>
      <c r="CZ377" s="225"/>
      <c r="DB377" s="249"/>
    </row>
    <row r="378" spans="2:106" ht="15.75" x14ac:dyDescent="0.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576"/>
      <c r="AH378" s="225"/>
      <c r="AI378" s="225"/>
      <c r="AJ378" s="225"/>
      <c r="AK378" s="225"/>
      <c r="AL378" s="225"/>
      <c r="AM378" s="225"/>
      <c r="AN378" s="225"/>
      <c r="AO378" s="225"/>
      <c r="AP378" s="225"/>
      <c r="AQ378" s="576"/>
      <c r="AR378" s="576"/>
      <c r="AS378" s="584"/>
      <c r="AT378" s="584"/>
      <c r="AU378" s="584"/>
      <c r="AV378" s="584"/>
      <c r="AW378" s="576"/>
      <c r="AX378" s="576"/>
      <c r="AY378" s="576"/>
      <c r="AZ378" s="576"/>
      <c r="BA378" s="576"/>
      <c r="BB378" s="576"/>
      <c r="BD378" s="225"/>
      <c r="BE378" s="225"/>
      <c r="BF378" s="225"/>
      <c r="BG378" s="225"/>
      <c r="BH378" s="225"/>
      <c r="BI378" s="225"/>
      <c r="BJ378" s="225"/>
      <c r="BK378" s="225"/>
      <c r="BL378" s="225"/>
      <c r="BM378" s="225"/>
      <c r="BN378" s="225"/>
      <c r="BO378" s="225"/>
      <c r="BP378" s="225"/>
      <c r="BQ378" s="225"/>
      <c r="BR378" s="225"/>
      <c r="BS378" s="225"/>
      <c r="BT378" s="225"/>
      <c r="BU378" s="225"/>
      <c r="BV378" s="225"/>
      <c r="BW378" s="225"/>
      <c r="BX378" s="225"/>
      <c r="BY378" s="225"/>
      <c r="BZ378" s="225"/>
      <c r="CA378" s="225"/>
      <c r="CB378" s="225"/>
      <c r="CC378" s="225"/>
      <c r="CD378" s="225"/>
      <c r="CE378" s="225"/>
      <c r="CF378" s="225"/>
      <c r="CG378" s="225"/>
      <c r="CH378" s="225"/>
      <c r="CI378" s="225"/>
      <c r="CJ378" s="225"/>
      <c r="CK378" s="225"/>
      <c r="CL378" s="225"/>
      <c r="CM378" s="225"/>
      <c r="CN378" s="225"/>
      <c r="CO378" s="225"/>
      <c r="CX378" s="225"/>
      <c r="CY378" s="225"/>
      <c r="CZ378" s="225"/>
      <c r="DB378" s="249"/>
    </row>
    <row r="379" spans="2:106" ht="15.75" x14ac:dyDescent="0.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576"/>
      <c r="AH379" s="225"/>
      <c r="AI379" s="225"/>
      <c r="AJ379" s="225"/>
      <c r="AK379" s="225"/>
      <c r="AL379" s="225"/>
      <c r="AM379" s="225"/>
      <c r="AN379" s="225"/>
      <c r="AO379" s="225"/>
      <c r="AP379" s="225"/>
      <c r="AQ379" s="576"/>
      <c r="AR379" s="576"/>
      <c r="AS379" s="584"/>
      <c r="AT379" s="584"/>
      <c r="AU379" s="584"/>
      <c r="AV379" s="584"/>
      <c r="AW379" s="576"/>
      <c r="AX379" s="576"/>
      <c r="AY379" s="576"/>
      <c r="AZ379" s="576"/>
      <c r="BA379" s="576"/>
      <c r="BB379" s="576"/>
      <c r="BD379" s="225"/>
      <c r="BE379" s="225"/>
      <c r="BF379" s="225"/>
      <c r="BG379" s="225"/>
      <c r="BH379" s="225"/>
      <c r="BI379" s="225"/>
      <c r="BJ379" s="225"/>
      <c r="BK379" s="225"/>
      <c r="BL379" s="225"/>
      <c r="BM379" s="225"/>
      <c r="BN379" s="225"/>
      <c r="BO379" s="225"/>
      <c r="BP379" s="225"/>
      <c r="BQ379" s="225"/>
      <c r="BR379" s="225"/>
      <c r="BS379" s="225"/>
      <c r="BT379" s="225"/>
      <c r="BU379" s="225"/>
      <c r="BV379" s="225"/>
      <c r="BW379" s="225"/>
      <c r="BX379" s="225"/>
      <c r="BY379" s="225"/>
      <c r="BZ379" s="225"/>
      <c r="CA379" s="225"/>
      <c r="CB379" s="225"/>
      <c r="CC379" s="225"/>
      <c r="CD379" s="225"/>
      <c r="CE379" s="225"/>
      <c r="CF379" s="225"/>
      <c r="CG379" s="225"/>
      <c r="CH379" s="225"/>
      <c r="CI379" s="225"/>
      <c r="CJ379" s="225"/>
      <c r="CK379" s="225"/>
      <c r="CL379" s="225"/>
      <c r="CM379" s="225"/>
      <c r="CN379" s="225"/>
      <c r="CO379" s="225"/>
      <c r="CX379" s="225"/>
      <c r="CY379" s="225"/>
      <c r="CZ379" s="225"/>
      <c r="DB379" s="249"/>
    </row>
    <row r="380" spans="2:106" ht="15.75" x14ac:dyDescent="0.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576"/>
      <c r="AH380" s="225"/>
      <c r="AI380" s="225"/>
      <c r="AJ380" s="225"/>
      <c r="AK380" s="225"/>
      <c r="AL380" s="225"/>
      <c r="AM380" s="225"/>
      <c r="AN380" s="225"/>
      <c r="AO380" s="225"/>
      <c r="AP380" s="225"/>
      <c r="AQ380" s="576"/>
      <c r="AR380" s="576"/>
      <c r="AS380" s="584"/>
      <c r="AT380" s="584"/>
      <c r="AU380" s="584"/>
      <c r="AV380" s="584"/>
      <c r="AW380" s="576"/>
      <c r="AX380" s="576"/>
      <c r="AY380" s="576"/>
      <c r="AZ380" s="576"/>
      <c r="BA380" s="576"/>
      <c r="BB380" s="576"/>
      <c r="BD380" s="225"/>
      <c r="BE380" s="225"/>
      <c r="BF380" s="225"/>
      <c r="BG380" s="225"/>
      <c r="BH380" s="225"/>
      <c r="BI380" s="225"/>
      <c r="BJ380" s="225"/>
      <c r="BK380" s="225"/>
      <c r="BL380" s="225"/>
      <c r="BM380" s="225"/>
      <c r="BN380" s="225"/>
      <c r="BO380" s="225"/>
      <c r="BP380" s="225"/>
      <c r="BQ380" s="225"/>
      <c r="BR380" s="225"/>
      <c r="BS380" s="225"/>
      <c r="BT380" s="225"/>
      <c r="BU380" s="225"/>
      <c r="BV380" s="225"/>
      <c r="BW380" s="225"/>
      <c r="BX380" s="225"/>
      <c r="BY380" s="225"/>
      <c r="BZ380" s="225"/>
      <c r="CA380" s="225"/>
      <c r="CB380" s="225"/>
      <c r="CC380" s="225"/>
      <c r="CD380" s="225"/>
      <c r="CE380" s="225"/>
      <c r="CF380" s="225"/>
      <c r="CG380" s="225"/>
      <c r="CH380" s="225"/>
      <c r="CI380" s="225"/>
      <c r="CJ380" s="225"/>
      <c r="CK380" s="225"/>
      <c r="CL380" s="225"/>
      <c r="CM380" s="225"/>
      <c r="CN380" s="225"/>
      <c r="CO380" s="225"/>
      <c r="CP380" s="1678"/>
      <c r="CQ380" s="1679"/>
      <c r="CR380" s="1680"/>
      <c r="CS380" s="201"/>
      <c r="CT380" s="199"/>
      <c r="CU380" s="200"/>
      <c r="CV380" s="200"/>
      <c r="CX380" s="225"/>
      <c r="CY380" s="225"/>
      <c r="CZ380" s="225"/>
      <c r="DB380" s="249"/>
    </row>
    <row r="381" spans="2:106" ht="15.75" x14ac:dyDescent="0.25">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576"/>
      <c r="AH381" s="225"/>
      <c r="AI381" s="225"/>
      <c r="AJ381" s="225"/>
      <c r="AK381" s="225"/>
      <c r="AL381" s="225"/>
      <c r="AM381" s="225"/>
      <c r="AN381" s="225"/>
      <c r="AO381" s="225"/>
      <c r="AP381" s="225"/>
      <c r="AQ381" s="576"/>
      <c r="AR381" s="576"/>
      <c r="AS381" s="584"/>
      <c r="AT381" s="584"/>
      <c r="AU381" s="584"/>
      <c r="AV381" s="584"/>
      <c r="AW381" s="576"/>
      <c r="AX381" s="576"/>
      <c r="AY381" s="576"/>
      <c r="AZ381" s="576"/>
      <c r="BA381" s="576"/>
      <c r="BB381" s="576"/>
      <c r="BD381" s="225"/>
      <c r="BE381" s="225"/>
      <c r="BF381" s="225"/>
      <c r="BG381" s="225"/>
      <c r="BH381" s="225"/>
      <c r="BI381" s="225"/>
      <c r="BJ381" s="225"/>
      <c r="BK381" s="225"/>
      <c r="BL381" s="225"/>
      <c r="BM381" s="225"/>
      <c r="BN381" s="225"/>
      <c r="BO381" s="225"/>
      <c r="BP381" s="225"/>
      <c r="BQ381" s="225"/>
      <c r="BR381" s="225"/>
      <c r="BS381" s="225"/>
      <c r="BT381" s="225"/>
      <c r="BU381" s="225"/>
      <c r="BV381" s="225"/>
      <c r="BW381" s="225"/>
      <c r="BX381" s="225"/>
      <c r="BY381" s="225"/>
      <c r="BZ381" s="225"/>
      <c r="CA381" s="225"/>
      <c r="CB381" s="225"/>
      <c r="CC381" s="225"/>
      <c r="CD381" s="225"/>
      <c r="CE381" s="225"/>
      <c r="CF381" s="225"/>
      <c r="CG381" s="225"/>
      <c r="CH381" s="225"/>
      <c r="CI381" s="225"/>
      <c r="CJ381" s="225"/>
      <c r="CK381" s="225"/>
      <c r="CL381" s="225"/>
      <c r="CM381" s="225"/>
      <c r="CN381" s="225"/>
      <c r="CO381" s="225"/>
      <c r="CP381" s="203"/>
      <c r="CQ381" s="204"/>
      <c r="CR381" s="205"/>
      <c r="CS381" s="201"/>
      <c r="CT381" s="199"/>
      <c r="CU381" s="200"/>
      <c r="CV381" s="200"/>
      <c r="CX381" s="225"/>
      <c r="CY381" s="225"/>
      <c r="CZ381" s="225"/>
      <c r="DB381" s="249"/>
    </row>
    <row r="382" spans="2:106" ht="15.75" x14ac:dyDescent="0.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576"/>
      <c r="AH382" s="225"/>
      <c r="AI382" s="225"/>
      <c r="AJ382" s="225"/>
      <c r="AK382" s="225"/>
      <c r="AL382" s="225"/>
      <c r="AM382" s="225"/>
      <c r="AN382" s="225"/>
      <c r="AO382" s="225"/>
      <c r="AP382" s="225"/>
      <c r="AQ382" s="576"/>
      <c r="AR382" s="576"/>
      <c r="AS382" s="584"/>
      <c r="AT382" s="584"/>
      <c r="AU382" s="584"/>
      <c r="AV382" s="584"/>
      <c r="AW382" s="576"/>
      <c r="AX382" s="576"/>
      <c r="AY382" s="576"/>
      <c r="AZ382" s="576"/>
      <c r="BA382" s="576"/>
      <c r="BB382" s="576"/>
      <c r="BD382" s="225"/>
      <c r="BE382" s="225"/>
      <c r="BF382" s="225"/>
      <c r="BG382" s="225"/>
      <c r="BH382" s="225"/>
      <c r="BI382" s="225"/>
      <c r="BJ382" s="225"/>
      <c r="BK382" s="225"/>
      <c r="BL382" s="225"/>
      <c r="BM382" s="225"/>
      <c r="BN382" s="225"/>
      <c r="BO382" s="225"/>
      <c r="BP382" s="225"/>
      <c r="BQ382" s="225"/>
      <c r="BR382" s="225"/>
      <c r="BS382" s="225"/>
      <c r="BT382" s="225"/>
      <c r="BU382" s="225"/>
      <c r="BV382" s="225"/>
      <c r="BW382" s="225"/>
      <c r="BX382" s="225"/>
      <c r="BY382" s="225"/>
      <c r="BZ382" s="225"/>
      <c r="CA382" s="225"/>
      <c r="CB382" s="225"/>
      <c r="CC382" s="225"/>
      <c r="CD382" s="225"/>
      <c r="CE382" s="225"/>
      <c r="CF382" s="225"/>
      <c r="CG382" s="225"/>
      <c r="CH382" s="225"/>
      <c r="CI382" s="225"/>
      <c r="CJ382" s="225"/>
      <c r="CK382" s="225"/>
      <c r="CL382" s="225"/>
      <c r="CM382" s="225"/>
      <c r="CN382" s="225"/>
      <c r="CO382" s="225"/>
      <c r="CP382" s="250" t="s">
        <v>140</v>
      </c>
      <c r="CQ382" s="251"/>
      <c r="CR382" s="252"/>
      <c r="CS382" s="201">
        <f>+CT338</f>
        <v>0</v>
      </c>
      <c r="CT382" s="150" t="str">
        <f>+CR339</f>
        <v>יש למלא את הסכום המצטבר ששולם בחשבונות קודמים</v>
      </c>
      <c r="CX382" s="225"/>
      <c r="CY382" s="225"/>
      <c r="CZ382" s="225"/>
    </row>
    <row r="383" spans="2:106" ht="15.75" x14ac:dyDescent="0.25">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576"/>
      <c r="AH383" s="225"/>
      <c r="AI383" s="225"/>
      <c r="AJ383" s="225"/>
      <c r="AK383" s="225"/>
      <c r="AL383" s="225"/>
      <c r="AM383" s="225"/>
      <c r="AN383" s="225"/>
      <c r="AO383" s="225"/>
      <c r="AP383" s="225"/>
      <c r="AQ383" s="576"/>
      <c r="AR383" s="576"/>
      <c r="AS383" s="584"/>
      <c r="AT383" s="584"/>
      <c r="AU383" s="584"/>
      <c r="AV383" s="584"/>
      <c r="AW383" s="576"/>
      <c r="AX383" s="576"/>
      <c r="AY383" s="576"/>
      <c r="AZ383" s="576"/>
      <c r="BA383" s="576"/>
      <c r="BB383" s="576"/>
      <c r="BD383" s="225"/>
      <c r="BE383" s="225"/>
      <c r="BF383" s="225"/>
      <c r="BG383" s="225"/>
      <c r="BH383" s="225"/>
      <c r="BI383" s="225"/>
      <c r="BJ383" s="225"/>
      <c r="BK383" s="225"/>
      <c r="BL383" s="225"/>
      <c r="BM383" s="225"/>
      <c r="BN383" s="225"/>
      <c r="BO383" s="225"/>
      <c r="BP383" s="225"/>
      <c r="BQ383" s="225"/>
      <c r="BR383" s="225"/>
      <c r="BS383" s="225"/>
      <c r="BT383" s="225"/>
      <c r="BU383" s="225"/>
      <c r="BV383" s="225"/>
      <c r="BW383" s="225"/>
      <c r="BX383" s="225"/>
      <c r="BY383" s="225"/>
      <c r="BZ383" s="225"/>
      <c r="CA383" s="225"/>
      <c r="CB383" s="225"/>
      <c r="CC383" s="225"/>
      <c r="CD383" s="225"/>
      <c r="CE383" s="225"/>
      <c r="CF383" s="225"/>
      <c r="CG383" s="225"/>
      <c r="CH383" s="225"/>
      <c r="CI383" s="225"/>
      <c r="CJ383" s="225"/>
      <c r="CK383" s="225"/>
      <c r="CL383" s="225"/>
      <c r="CM383" s="225"/>
      <c r="CN383" s="225"/>
      <c r="CO383" s="225"/>
      <c r="CP383" s="1033" t="s">
        <v>139</v>
      </c>
      <c r="CQ383" s="1034"/>
      <c r="CR383" s="1035"/>
      <c r="CS383" s="201" t="e">
        <f>+CS349</f>
        <v>#N/A</v>
      </c>
      <c r="CT383" s="150" t="str">
        <f>+CT349</f>
        <v>יש לציין בחשבון הסופי את מספר החוזה עם הקבלן</v>
      </c>
      <c r="CU383" s="10"/>
      <c r="CV383" s="10"/>
      <c r="CW383" s="225"/>
      <c r="CX383" s="225"/>
      <c r="CY383" s="225"/>
      <c r="CZ383" s="225"/>
    </row>
    <row r="384" spans="2:106" ht="13.5" customHeight="1" x14ac:dyDescent="0.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576"/>
      <c r="AH384" s="225"/>
      <c r="AI384" s="225"/>
      <c r="AJ384" s="225"/>
      <c r="AK384" s="225"/>
      <c r="AL384" s="225"/>
      <c r="AM384" s="225"/>
      <c r="AN384" s="225"/>
      <c r="AO384" s="225"/>
      <c r="AP384" s="225"/>
      <c r="AQ384" s="576"/>
      <c r="AR384" s="576"/>
      <c r="AS384" s="584"/>
      <c r="AT384" s="584"/>
      <c r="AU384" s="584"/>
      <c r="AV384" s="584"/>
      <c r="AW384" s="576"/>
      <c r="AX384" s="576"/>
      <c r="AY384" s="576"/>
      <c r="AZ384" s="576"/>
      <c r="BA384" s="576"/>
      <c r="BB384" s="576"/>
      <c r="BD384" s="225"/>
      <c r="BE384" s="225"/>
      <c r="BF384" s="225"/>
      <c r="BG384" s="225"/>
      <c r="BH384" s="225"/>
      <c r="BI384" s="225"/>
      <c r="BJ384" s="225"/>
      <c r="BK384" s="225"/>
      <c r="BL384" s="225"/>
      <c r="BM384" s="225"/>
      <c r="BN384" s="225"/>
      <c r="BO384" s="225"/>
      <c r="BP384" s="225"/>
      <c r="BQ384" s="225"/>
      <c r="BR384" s="225"/>
      <c r="BS384" s="225"/>
      <c r="BT384" s="225"/>
      <c r="BU384" s="225"/>
      <c r="BV384" s="225"/>
      <c r="BW384" s="225"/>
      <c r="BX384" s="225"/>
      <c r="BY384" s="225"/>
      <c r="BZ384" s="225"/>
      <c r="CA384" s="225"/>
      <c r="CB384" s="225"/>
      <c r="CC384" s="225"/>
      <c r="CD384" s="225"/>
      <c r="CE384" s="225"/>
      <c r="CF384" s="225"/>
      <c r="CG384" s="225"/>
      <c r="CH384" s="225"/>
      <c r="CI384" s="225"/>
      <c r="CJ384" s="225"/>
      <c r="CK384" s="225"/>
      <c r="CL384" s="225"/>
      <c r="CM384" s="225"/>
      <c r="CN384" s="225"/>
      <c r="CO384" s="225"/>
      <c r="CP384" s="1033"/>
      <c r="CQ384" s="1034"/>
      <c r="CR384" s="1035"/>
      <c r="CS384" s="201"/>
      <c r="CT384" s="131" t="s">
        <v>147</v>
      </c>
      <c r="CU384" s="10"/>
      <c r="CV384" s="10"/>
      <c r="CW384" s="225"/>
      <c r="CX384" s="225"/>
      <c r="CY384" s="225"/>
      <c r="CZ384" s="225"/>
    </row>
    <row r="385" spans="2:104" ht="15.75" x14ac:dyDescent="0.25">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c r="AA385" s="225"/>
      <c r="AB385" s="225"/>
      <c r="AC385" s="225"/>
      <c r="AD385" s="225"/>
      <c r="AE385" s="225"/>
      <c r="AF385" s="225"/>
      <c r="AG385" s="576"/>
      <c r="AH385" s="225"/>
      <c r="AI385" s="225"/>
      <c r="AJ385" s="225"/>
      <c r="AK385" s="225"/>
      <c r="AL385" s="225"/>
      <c r="AM385" s="225"/>
      <c r="AN385" s="225"/>
      <c r="AO385" s="225"/>
      <c r="AP385" s="225"/>
      <c r="AQ385" s="576"/>
      <c r="AR385" s="576"/>
      <c r="AS385" s="584"/>
      <c r="AT385" s="584"/>
      <c r="AU385" s="584"/>
      <c r="AV385" s="584"/>
      <c r="AW385" s="576"/>
      <c r="AX385" s="576"/>
      <c r="AY385" s="576"/>
      <c r="AZ385" s="576"/>
      <c r="BA385" s="576"/>
      <c r="BB385" s="576"/>
      <c r="BD385" s="225"/>
      <c r="BE385" s="225"/>
      <c r="BF385" s="225"/>
      <c r="BG385" s="225"/>
      <c r="BH385" s="225"/>
      <c r="BI385" s="225"/>
      <c r="BJ385" s="225"/>
      <c r="BK385" s="225"/>
      <c r="BL385" s="225"/>
      <c r="BM385" s="225"/>
      <c r="BN385" s="225"/>
      <c r="BO385" s="225"/>
      <c r="BP385" s="225"/>
      <c r="BQ385" s="225"/>
      <c r="BR385" s="225"/>
      <c r="BS385" s="225"/>
      <c r="BT385" s="225"/>
      <c r="BU385" s="225"/>
      <c r="BV385" s="225"/>
      <c r="BW385" s="225"/>
      <c r="BX385" s="225"/>
      <c r="BY385" s="225"/>
      <c r="BZ385" s="225"/>
      <c r="CA385" s="225"/>
      <c r="CB385" s="225"/>
      <c r="CC385" s="225"/>
      <c r="CD385" s="225"/>
      <c r="CE385" s="225"/>
      <c r="CF385" s="225"/>
      <c r="CG385" s="225"/>
      <c r="CH385" s="225"/>
      <c r="CI385" s="225"/>
      <c r="CJ385" s="225"/>
      <c r="CK385" s="225"/>
      <c r="CL385" s="225"/>
      <c r="CM385" s="225"/>
      <c r="CN385" s="225"/>
      <c r="CO385" s="225"/>
      <c r="CP385" s="1033"/>
      <c r="CQ385" s="1034"/>
      <c r="CR385" s="1035"/>
      <c r="CS385" s="201"/>
      <c r="CT385" s="10"/>
      <c r="CU385" s="10"/>
      <c r="CV385" s="10"/>
      <c r="CW385" s="225"/>
      <c r="CX385" s="225"/>
      <c r="CY385" s="225"/>
      <c r="CZ385" s="225"/>
    </row>
    <row r="386" spans="2:104" ht="15.75" x14ac:dyDescent="0.25">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576"/>
      <c r="AH386" s="225"/>
      <c r="AI386" s="225"/>
      <c r="AJ386" s="225"/>
      <c r="AK386" s="225"/>
      <c r="AL386" s="225"/>
      <c r="AM386" s="225"/>
      <c r="AN386" s="225"/>
      <c r="AO386" s="225"/>
      <c r="AP386" s="225"/>
      <c r="AQ386" s="576"/>
      <c r="AR386" s="576"/>
      <c r="AS386" s="584"/>
      <c r="AT386" s="584"/>
      <c r="AU386" s="584"/>
      <c r="AV386" s="584"/>
      <c r="AW386" s="576"/>
      <c r="AX386" s="576"/>
      <c r="AY386" s="576"/>
      <c r="AZ386" s="576"/>
      <c r="BA386" s="576"/>
      <c r="BB386" s="576"/>
      <c r="BD386" s="225"/>
      <c r="BE386" s="225"/>
      <c r="BF386" s="225"/>
      <c r="BG386" s="225"/>
      <c r="BH386" s="225"/>
      <c r="BI386" s="225"/>
      <c r="BJ386" s="225"/>
      <c r="BK386" s="225"/>
      <c r="BL386" s="225"/>
      <c r="BM386" s="225"/>
      <c r="BN386" s="225"/>
      <c r="BO386" s="225"/>
      <c r="BP386" s="225"/>
      <c r="BQ386" s="225"/>
      <c r="BR386" s="225"/>
      <c r="BS386" s="225"/>
      <c r="BT386" s="225"/>
      <c r="BU386" s="225"/>
      <c r="BV386" s="225"/>
      <c r="BW386" s="225"/>
      <c r="BX386" s="225"/>
      <c r="BY386" s="225"/>
      <c r="BZ386" s="225"/>
      <c r="CA386" s="225"/>
      <c r="CB386" s="225"/>
      <c r="CC386" s="225"/>
      <c r="CD386" s="225"/>
      <c r="CE386" s="225"/>
      <c r="CF386" s="225"/>
      <c r="CG386" s="225"/>
      <c r="CH386" s="225"/>
      <c r="CI386" s="225"/>
      <c r="CJ386" s="225"/>
      <c r="CK386" s="225"/>
      <c r="CL386" s="225"/>
      <c r="CM386" s="225"/>
      <c r="CN386" s="225"/>
      <c r="CO386" s="225"/>
      <c r="CP386" s="1033" t="s">
        <v>142</v>
      </c>
      <c r="CQ386" s="1034"/>
      <c r="CR386" s="1035"/>
      <c r="CS386" s="201"/>
      <c r="CT386" s="225"/>
      <c r="CU386" s="225"/>
      <c r="CV386" s="225"/>
      <c r="CW386" s="225"/>
      <c r="CX386" s="225"/>
      <c r="CY386" s="225"/>
      <c r="CZ386" s="225"/>
    </row>
    <row r="387" spans="2:104" ht="15.75" x14ac:dyDescent="0.25">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c r="AA387" s="225"/>
      <c r="AB387" s="225"/>
      <c r="AC387" s="225"/>
      <c r="AD387" s="225"/>
      <c r="AE387" s="225"/>
      <c r="AF387" s="225"/>
      <c r="AG387" s="576"/>
      <c r="AH387" s="225"/>
      <c r="AI387" s="225"/>
      <c r="AJ387" s="225"/>
      <c r="AK387" s="225"/>
      <c r="AL387" s="225"/>
      <c r="AM387" s="225"/>
      <c r="AN387" s="225"/>
      <c r="AO387" s="225"/>
      <c r="AP387" s="225"/>
      <c r="AQ387" s="576"/>
      <c r="AR387" s="576"/>
      <c r="AS387" s="584"/>
      <c r="AT387" s="584"/>
      <c r="AU387" s="584"/>
      <c r="AV387" s="584"/>
      <c r="AW387" s="576"/>
      <c r="AX387" s="576"/>
      <c r="AY387" s="576"/>
      <c r="AZ387" s="576"/>
      <c r="BA387" s="576"/>
      <c r="BB387" s="576"/>
      <c r="BD387" s="225"/>
      <c r="BE387" s="225"/>
      <c r="BF387" s="225"/>
      <c r="BG387" s="225"/>
      <c r="BH387" s="225"/>
      <c r="BI387" s="225"/>
      <c r="BJ387" s="225"/>
      <c r="BK387" s="225"/>
      <c r="BL387" s="225"/>
      <c r="BM387" s="225"/>
      <c r="BN387" s="225"/>
      <c r="BO387" s="225"/>
      <c r="BP387" s="225"/>
      <c r="BQ387" s="225"/>
      <c r="BR387" s="225"/>
      <c r="BS387" s="225"/>
      <c r="BT387" s="225"/>
      <c r="BU387" s="225"/>
      <c r="BV387" s="225"/>
      <c r="BW387" s="225"/>
      <c r="BX387" s="225"/>
      <c r="BY387" s="225"/>
      <c r="BZ387" s="225"/>
      <c r="CA387" s="225"/>
      <c r="CB387" s="225"/>
      <c r="CC387" s="225"/>
      <c r="CD387" s="225"/>
      <c r="CE387" s="225"/>
      <c r="CF387" s="225"/>
      <c r="CG387" s="225"/>
      <c r="CH387" s="225"/>
      <c r="CI387" s="225"/>
      <c r="CJ387" s="225"/>
      <c r="CK387" s="225"/>
      <c r="CL387" s="225"/>
      <c r="CM387" s="225"/>
      <c r="CN387" s="225"/>
      <c r="CO387" s="225"/>
      <c r="CP387" s="1033" t="s">
        <v>342</v>
      </c>
      <c r="CQ387" s="1034"/>
      <c r="CR387" s="1035"/>
      <c r="CS387" s="201" t="e">
        <f>+CS328</f>
        <v>#REF!</v>
      </c>
      <c r="CT387" s="225" t="str">
        <f>+CT329</f>
        <v>הסכום המצטבר לתשלום בחשבון חלקי לא יהיה מעל 95%. יש להקטין % לתשלום.</v>
      </c>
      <c r="CU387" s="225"/>
      <c r="CV387" s="225"/>
      <c r="CW387" s="225"/>
      <c r="CX387" s="225"/>
      <c r="CY387" s="225"/>
      <c r="CZ387" s="225"/>
    </row>
    <row r="388" spans="2:104" ht="15.75" x14ac:dyDescent="0.25">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c r="AG388" s="576"/>
      <c r="AH388" s="225"/>
      <c r="AI388" s="225"/>
      <c r="AJ388" s="225"/>
      <c r="AK388" s="225"/>
      <c r="AL388" s="225"/>
      <c r="AM388" s="225"/>
      <c r="AN388" s="225"/>
      <c r="AO388" s="225"/>
      <c r="AP388" s="225"/>
      <c r="AQ388" s="576"/>
      <c r="AR388" s="576"/>
      <c r="AS388" s="584"/>
      <c r="AT388" s="584"/>
      <c r="AU388" s="584"/>
      <c r="AV388" s="584"/>
      <c r="AW388" s="576"/>
      <c r="AX388" s="576"/>
      <c r="AY388" s="576"/>
      <c r="AZ388" s="576"/>
      <c r="BA388" s="576"/>
      <c r="BB388" s="576"/>
      <c r="BD388" s="225"/>
      <c r="BE388" s="225"/>
      <c r="BF388" s="225"/>
      <c r="BG388" s="225"/>
      <c r="BH388" s="225"/>
      <c r="BI388" s="225"/>
      <c r="BJ388" s="225"/>
      <c r="BK388" s="225"/>
      <c r="BL388" s="225"/>
      <c r="BM388" s="225"/>
      <c r="BN388" s="225"/>
      <c r="BO388" s="225"/>
      <c r="BP388" s="225"/>
      <c r="BQ388" s="225"/>
      <c r="BR388" s="225"/>
      <c r="BS388" s="225"/>
      <c r="BT388" s="225"/>
      <c r="BU388" s="225"/>
      <c r="BV388" s="225"/>
      <c r="BW388" s="225"/>
      <c r="BX388" s="225"/>
      <c r="BY388" s="225"/>
      <c r="BZ388" s="225"/>
      <c r="CA388" s="225"/>
      <c r="CB388" s="225"/>
      <c r="CC388" s="225"/>
      <c r="CD388" s="225"/>
      <c r="CE388" s="225"/>
      <c r="CF388" s="225"/>
      <c r="CG388" s="225"/>
      <c r="CH388" s="225"/>
      <c r="CI388" s="225"/>
      <c r="CJ388" s="225"/>
      <c r="CK388" s="225"/>
      <c r="CL388" s="225"/>
      <c r="CM388" s="225"/>
      <c r="CN388" s="225"/>
      <c r="CO388" s="225"/>
      <c r="CP388" s="1033" t="s">
        <v>343</v>
      </c>
      <c r="CQ388" s="1034"/>
      <c r="CR388" s="1035"/>
      <c r="CS388" s="201" t="e">
        <f>+CT331</f>
        <v>#REF!</v>
      </c>
      <c r="CT388" s="253" t="str">
        <f>+CS332</f>
        <v>יש שורה בה סך % שירותים חלקיים חורג מהמכסה קיימת</v>
      </c>
      <c r="CU388" s="225"/>
      <c r="CV388" s="225"/>
      <c r="CW388" s="225"/>
      <c r="CX388" s="225"/>
      <c r="CY388" s="225"/>
      <c r="CZ388" s="225"/>
    </row>
    <row r="389" spans="2:104" x14ac:dyDescent="0.2">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576"/>
      <c r="AH389" s="225"/>
      <c r="AI389" s="225"/>
      <c r="AJ389" s="225"/>
      <c r="AK389" s="225"/>
      <c r="AL389" s="225"/>
      <c r="AM389" s="225"/>
      <c r="AN389" s="225"/>
      <c r="AO389" s="225"/>
      <c r="AP389" s="225"/>
      <c r="AQ389" s="576"/>
      <c r="AR389" s="576"/>
      <c r="AS389" s="584"/>
      <c r="AT389" s="584"/>
      <c r="AU389" s="584"/>
      <c r="AV389" s="584"/>
      <c r="AW389" s="576"/>
      <c r="AX389" s="576"/>
      <c r="AY389" s="576"/>
      <c r="AZ389" s="576"/>
      <c r="BA389" s="576"/>
      <c r="BB389" s="576"/>
      <c r="BD389" s="225"/>
      <c r="BE389" s="225"/>
      <c r="BF389" s="225"/>
      <c r="BG389" s="225"/>
      <c r="BH389" s="225"/>
      <c r="BI389" s="225"/>
      <c r="BJ389" s="225"/>
      <c r="BK389" s="225"/>
      <c r="BL389" s="225"/>
      <c r="BM389" s="225"/>
      <c r="BN389" s="225"/>
      <c r="BO389" s="225"/>
      <c r="BP389" s="225"/>
      <c r="BQ389" s="225"/>
      <c r="BR389" s="225"/>
      <c r="BS389" s="225"/>
      <c r="BT389" s="225"/>
      <c r="BU389" s="225"/>
      <c r="BV389" s="225"/>
      <c r="BW389" s="225"/>
      <c r="BX389" s="225"/>
      <c r="BY389" s="225"/>
      <c r="BZ389" s="225"/>
      <c r="CA389" s="225"/>
      <c r="CB389" s="225"/>
      <c r="CC389" s="225"/>
      <c r="CD389" s="225"/>
      <c r="CE389" s="225"/>
      <c r="CF389" s="225"/>
      <c r="CG389" s="225"/>
      <c r="CH389" s="225"/>
      <c r="CI389" s="225"/>
      <c r="CJ389" s="225"/>
      <c r="CK389" s="225"/>
      <c r="CL389" s="225"/>
      <c r="CM389" s="225"/>
      <c r="CN389" s="225"/>
      <c r="CO389" s="225"/>
      <c r="CP389" s="254" t="s">
        <v>344</v>
      </c>
      <c r="CQ389" s="225"/>
      <c r="CR389" s="225"/>
      <c r="CS389" s="225" t="s">
        <v>345</v>
      </c>
      <c r="CT389" s="225"/>
      <c r="CU389" s="225"/>
      <c r="CV389" s="225"/>
      <c r="CW389" s="225"/>
      <c r="CX389" s="225"/>
      <c r="CY389" s="225"/>
      <c r="CZ389" s="225"/>
    </row>
    <row r="390" spans="2:104" ht="13.5" thickBot="1" x14ac:dyDescent="0.25">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c r="AA390" s="225"/>
      <c r="AB390" s="225"/>
      <c r="AC390" s="225"/>
      <c r="AD390" s="225"/>
      <c r="AE390" s="225"/>
      <c r="AF390" s="225"/>
      <c r="AG390" s="576"/>
      <c r="AH390" s="225"/>
      <c r="AI390" s="225"/>
      <c r="AJ390" s="225"/>
      <c r="AK390" s="225"/>
      <c r="AL390" s="225"/>
      <c r="AM390" s="225"/>
      <c r="AN390" s="225"/>
      <c r="AO390" s="225"/>
      <c r="AP390" s="225"/>
      <c r="AQ390" s="576"/>
      <c r="AR390" s="576"/>
      <c r="AS390" s="584"/>
      <c r="AT390" s="584"/>
      <c r="AU390" s="584"/>
      <c r="AV390" s="584"/>
      <c r="AW390" s="576"/>
      <c r="AX390" s="576"/>
      <c r="AY390" s="576"/>
      <c r="AZ390" s="576"/>
      <c r="BA390" s="576"/>
      <c r="BB390" s="576"/>
      <c r="BD390" s="225"/>
      <c r="BE390" s="225"/>
      <c r="BF390" s="225"/>
      <c r="BG390" s="225"/>
      <c r="BH390" s="225"/>
      <c r="BI390" s="225"/>
      <c r="BJ390" s="225"/>
      <c r="BK390" s="225"/>
      <c r="BL390" s="225"/>
      <c r="BM390" s="225"/>
      <c r="BN390" s="225"/>
      <c r="BO390" s="225"/>
      <c r="BP390" s="225"/>
      <c r="BQ390" s="225"/>
      <c r="BR390" s="225"/>
      <c r="BS390" s="225"/>
      <c r="BT390" s="225"/>
      <c r="BU390" s="225"/>
      <c r="BV390" s="225"/>
      <c r="BW390" s="225"/>
      <c r="BX390" s="225"/>
      <c r="BY390" s="225"/>
      <c r="BZ390" s="225"/>
      <c r="CA390" s="225"/>
      <c r="CB390" s="225"/>
      <c r="CC390" s="225"/>
      <c r="CD390" s="225"/>
      <c r="CE390" s="225"/>
      <c r="CF390" s="225"/>
      <c r="CG390" s="225"/>
      <c r="CH390" s="225"/>
      <c r="CI390" s="225"/>
      <c r="CJ390" s="225"/>
      <c r="CK390" s="225"/>
      <c r="CL390" s="225"/>
      <c r="CM390" s="225"/>
      <c r="CN390" s="225"/>
      <c r="CO390" s="225"/>
      <c r="CP390" s="225"/>
      <c r="CQ390" s="225"/>
      <c r="CR390" s="225"/>
      <c r="CS390" s="225"/>
      <c r="CT390" s="225"/>
      <c r="CU390" s="225"/>
      <c r="CV390" s="225"/>
      <c r="CW390" s="225"/>
      <c r="CX390" s="225"/>
      <c r="CY390" s="225"/>
      <c r="CZ390" s="225"/>
    </row>
    <row r="391" spans="2:104" ht="15" thickBot="1" x14ac:dyDescent="0.25">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c r="AA391" s="225"/>
      <c r="AB391" s="225"/>
      <c r="AC391" s="225"/>
      <c r="AD391" s="225"/>
      <c r="AE391" s="225"/>
      <c r="AF391" s="225"/>
      <c r="AG391" s="576"/>
      <c r="AH391" s="225"/>
      <c r="AI391" s="225"/>
      <c r="AJ391" s="225"/>
      <c r="AK391" s="225"/>
      <c r="AL391" s="225"/>
      <c r="AM391" s="225"/>
      <c r="AN391" s="225"/>
      <c r="AO391" s="225"/>
      <c r="AP391" s="225"/>
      <c r="AQ391" s="576"/>
      <c r="AR391" s="576"/>
      <c r="AS391" s="584"/>
      <c r="AT391" s="584"/>
      <c r="AU391" s="584"/>
      <c r="AV391" s="584"/>
      <c r="AW391" s="576"/>
      <c r="AX391" s="576"/>
      <c r="AY391" s="576"/>
      <c r="AZ391" s="576"/>
      <c r="BA391" s="576"/>
      <c r="BB391" s="576"/>
      <c r="BD391" s="225"/>
      <c r="BE391" s="225"/>
      <c r="BF391" s="225"/>
      <c r="BG391" s="225"/>
      <c r="BH391" s="225"/>
      <c r="BI391" s="225"/>
      <c r="BJ391" s="225"/>
      <c r="BK391" s="225"/>
      <c r="BL391" s="225"/>
      <c r="BM391" s="225"/>
      <c r="BN391" s="225"/>
      <c r="BO391" s="225"/>
      <c r="BP391" s="225"/>
      <c r="BQ391" s="225"/>
      <c r="BR391" s="225"/>
      <c r="BS391" s="225"/>
      <c r="BT391" s="225"/>
      <c r="BU391" s="225"/>
      <c r="BV391" s="225"/>
      <c r="BW391" s="225"/>
      <c r="BX391" s="225"/>
      <c r="BY391" s="225"/>
      <c r="BZ391" s="225"/>
      <c r="CA391" s="225"/>
      <c r="CB391" s="225"/>
      <c r="CC391" s="225"/>
      <c r="CD391" s="225"/>
      <c r="CE391" s="225"/>
      <c r="CF391" s="225"/>
      <c r="CG391" s="225"/>
      <c r="CH391" s="225"/>
      <c r="CI391" s="225"/>
      <c r="CJ391" s="225"/>
      <c r="CK391" s="225"/>
      <c r="CL391" s="225"/>
      <c r="CM391" s="225"/>
      <c r="CN391" s="225"/>
      <c r="CO391" s="255" t="e">
        <f>+#REF!</f>
        <v>#REF!</v>
      </c>
      <c r="CP391" s="256">
        <f>IF(CY194=1,CQ392,CQ391)</f>
        <v>0</v>
      </c>
      <c r="CQ391" s="255">
        <f>+CC218</f>
        <v>0</v>
      </c>
      <c r="CR391" s="225"/>
      <c r="CS391" s="202" t="str">
        <f>IF(CS307=1,IF(CS308=1,CT308,IF(CS309=1,CT309,IF(CS310=1,CT310,IF(CS382=1,CT382,IF(CS383=1,CT383,CT384))))),"")</f>
        <v/>
      </c>
      <c r="CT391" s="225"/>
      <c r="CU391" s="225"/>
      <c r="CV391" s="225"/>
      <c r="CW391" s="225"/>
      <c r="CX391" s="225"/>
      <c r="CY391" s="225"/>
      <c r="CZ391" s="225"/>
    </row>
    <row r="392" spans="2:104" ht="15.75" thickBot="1" x14ac:dyDescent="0.25">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c r="AA392" s="225"/>
      <c r="AB392" s="225"/>
      <c r="AC392" s="225"/>
      <c r="AD392" s="225"/>
      <c r="AE392" s="225"/>
      <c r="AF392" s="225"/>
      <c r="AG392" s="576"/>
      <c r="AH392" s="225"/>
      <c r="AI392" s="225"/>
      <c r="AJ392" s="225"/>
      <c r="AK392" s="225"/>
      <c r="AL392" s="225"/>
      <c r="AM392" s="225"/>
      <c r="AN392" s="225"/>
      <c r="AO392" s="225"/>
      <c r="AP392" s="225"/>
      <c r="AQ392" s="576"/>
      <c r="AR392" s="576"/>
      <c r="AS392" s="584"/>
      <c r="AT392" s="584"/>
      <c r="AU392" s="584"/>
      <c r="AV392" s="584"/>
      <c r="AW392" s="576"/>
      <c r="AX392" s="576"/>
      <c r="AY392" s="576"/>
      <c r="AZ392" s="576"/>
      <c r="BA392" s="576"/>
      <c r="BB392" s="576"/>
      <c r="BD392" s="225"/>
      <c r="BE392" s="225"/>
      <c r="BF392" s="225"/>
      <c r="BG392" s="225"/>
      <c r="BH392" s="225"/>
      <c r="BI392" s="225"/>
      <c r="BJ392" s="225"/>
      <c r="BK392" s="225"/>
      <c r="BL392" s="225"/>
      <c r="BM392" s="225"/>
      <c r="BN392" s="225"/>
      <c r="BO392" s="225"/>
      <c r="BP392" s="225"/>
      <c r="BQ392" s="225"/>
      <c r="BR392" s="225"/>
      <c r="BS392" s="225"/>
      <c r="BT392" s="225"/>
      <c r="BU392" s="225"/>
      <c r="BV392" s="225"/>
      <c r="BW392" s="225"/>
      <c r="BX392" s="225"/>
      <c r="BY392" s="225"/>
      <c r="BZ392" s="225"/>
      <c r="CA392" s="225"/>
      <c r="CB392" s="225"/>
      <c r="CC392" s="225"/>
      <c r="CD392" s="225"/>
      <c r="CE392" s="225"/>
      <c r="CF392" s="225"/>
      <c r="CG392" s="225"/>
      <c r="CH392" s="225"/>
      <c r="CI392" s="225"/>
      <c r="CJ392" s="225"/>
      <c r="CK392" s="225"/>
      <c r="CL392" s="225"/>
      <c r="CM392" s="225"/>
      <c r="CN392" s="225"/>
      <c r="CP392" s="134">
        <f>IF(ISERROR(CT253)=TRUE,CQ392,CT253)</f>
        <v>0</v>
      </c>
      <c r="CQ392" s="131" t="s">
        <v>61</v>
      </c>
      <c r="CR392" s="225"/>
      <c r="CS392" s="225"/>
      <c r="CT392" s="225"/>
      <c r="CU392" s="225"/>
      <c r="CV392" s="225"/>
      <c r="CW392" s="225"/>
      <c r="CX392" s="225"/>
      <c r="CY392" s="225"/>
      <c r="CZ392" s="225"/>
    </row>
    <row r="393" spans="2:104" ht="18.75" thickBot="1" x14ac:dyDescent="0.3">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c r="AA393" s="225"/>
      <c r="AB393" s="225"/>
      <c r="AC393" s="225"/>
      <c r="AD393" s="225"/>
      <c r="AE393" s="225"/>
      <c r="AF393" s="225"/>
      <c r="AG393" s="576"/>
      <c r="AH393" s="225"/>
      <c r="AI393" s="225"/>
      <c r="AJ393" s="225"/>
      <c r="AK393" s="225"/>
      <c r="AL393" s="225"/>
      <c r="AM393" s="225"/>
      <c r="AN393" s="225"/>
      <c r="AO393" s="225"/>
      <c r="AP393" s="225"/>
      <c r="AQ393" s="576"/>
      <c r="AR393" s="576"/>
      <c r="AS393" s="584"/>
      <c r="AT393" s="584"/>
      <c r="AU393" s="584"/>
      <c r="AV393" s="584"/>
      <c r="AW393" s="576"/>
      <c r="AX393" s="576"/>
      <c r="AY393" s="576"/>
      <c r="AZ393" s="576"/>
      <c r="BA393" s="576"/>
      <c r="BB393" s="576"/>
      <c r="BD393" s="225"/>
      <c r="BE393" s="225"/>
      <c r="BF393" s="225"/>
      <c r="BG393" s="225"/>
      <c r="BH393" s="225"/>
      <c r="BI393" s="225"/>
      <c r="BJ393" s="225"/>
      <c r="BK393" s="225"/>
      <c r="BL393" s="225"/>
      <c r="BM393" s="225"/>
      <c r="BN393" s="225"/>
      <c r="BO393" s="225"/>
      <c r="BP393" s="225"/>
      <c r="BQ393" s="225"/>
      <c r="BR393" s="225"/>
      <c r="BS393" s="225"/>
      <c r="BT393" s="225"/>
      <c r="BU393" s="225"/>
      <c r="BV393" s="225"/>
      <c r="BW393" s="225"/>
      <c r="BX393" s="225"/>
      <c r="BY393" s="225"/>
      <c r="BZ393" s="225"/>
      <c r="CA393" s="225"/>
      <c r="CB393" s="225"/>
      <c r="CC393" s="225"/>
      <c r="CD393" s="225"/>
      <c r="CE393" s="225"/>
      <c r="CF393" s="225"/>
      <c r="CG393" s="225"/>
      <c r="CH393" s="225"/>
      <c r="CI393" s="225"/>
      <c r="CJ393" s="225"/>
      <c r="CK393" s="225"/>
      <c r="CL393" s="225"/>
      <c r="CM393" s="225"/>
      <c r="CN393" s="225"/>
      <c r="CO393" s="225"/>
      <c r="CP393" s="1033" t="s">
        <v>346</v>
      </c>
      <c r="CQ393" s="1034"/>
      <c r="CR393" s="1035"/>
      <c r="CS393" s="410" t="str">
        <f>IF(CS373&lt;&gt;CV373,CS373,IF(CS387=1,CT387,IF(CS388&gt;=1,CT388,CV373)))</f>
        <v>בעת מילוי הטופס יש לרשום מידע בלתי מסווג בלבד</v>
      </c>
      <c r="CT393" s="225"/>
      <c r="CU393" s="225"/>
      <c r="CV393" s="225"/>
      <c r="CW393" s="225"/>
      <c r="CX393" s="225"/>
      <c r="CY393" s="225"/>
      <c r="CZ393" s="225"/>
    </row>
    <row r="394" spans="2:104" ht="13.5" thickBot="1" x14ac:dyDescent="0.25">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c r="AA394" s="225"/>
      <c r="AB394" s="225"/>
      <c r="AC394" s="225"/>
      <c r="AD394" s="225"/>
      <c r="AE394" s="225"/>
      <c r="AF394" s="225"/>
      <c r="AG394" s="576"/>
      <c r="AH394" s="225"/>
      <c r="AI394" s="225"/>
      <c r="AJ394" s="225"/>
      <c r="AK394" s="225"/>
      <c r="AL394" s="225"/>
      <c r="AM394" s="225"/>
      <c r="AN394" s="225"/>
      <c r="AO394" s="225"/>
      <c r="AP394" s="225"/>
      <c r="AQ394" s="576"/>
      <c r="AR394" s="576"/>
      <c r="AS394" s="584"/>
      <c r="AT394" s="584"/>
      <c r="AU394" s="584"/>
      <c r="AV394" s="584"/>
      <c r="AW394" s="576"/>
      <c r="AX394" s="576"/>
      <c r="AY394" s="576"/>
      <c r="AZ394" s="576"/>
      <c r="BA394" s="576"/>
      <c r="BB394" s="576"/>
      <c r="BD394" s="225"/>
      <c r="BE394" s="225"/>
      <c r="BF394" s="225"/>
      <c r="BG394" s="225"/>
      <c r="BH394" s="225"/>
      <c r="BI394" s="225"/>
      <c r="BJ394" s="225"/>
      <c r="BK394" s="225"/>
      <c r="BL394" s="225"/>
      <c r="BM394" s="225"/>
      <c r="BN394" s="225"/>
      <c r="BO394" s="225"/>
      <c r="BP394" s="225"/>
      <c r="BQ394" s="225"/>
      <c r="BR394" s="225"/>
      <c r="BS394" s="225"/>
      <c r="BT394" s="225"/>
      <c r="BU394" s="225"/>
      <c r="BV394" s="225"/>
      <c r="BW394" s="225"/>
      <c r="BX394" s="225"/>
      <c r="BY394" s="225"/>
      <c r="BZ394" s="225"/>
      <c r="CA394" s="225"/>
      <c r="CB394" s="225"/>
      <c r="CC394" s="225"/>
      <c r="CD394" s="225"/>
      <c r="CE394" s="225"/>
      <c r="CF394" s="225"/>
      <c r="CG394" s="225"/>
      <c r="CH394" s="225"/>
      <c r="CI394" s="225"/>
      <c r="CJ394" s="225"/>
      <c r="CK394" s="225"/>
      <c r="CL394" s="225"/>
      <c r="CM394" s="225"/>
      <c r="CN394" s="225"/>
      <c r="CO394" s="225"/>
      <c r="CP394" s="225"/>
      <c r="CQ394" s="225"/>
      <c r="CR394" s="225"/>
      <c r="CS394" s="225"/>
      <c r="CT394" s="225"/>
      <c r="CU394" s="225"/>
      <c r="CV394" s="225"/>
      <c r="CW394" s="225"/>
      <c r="CX394" s="225"/>
      <c r="CY394" s="225"/>
      <c r="CZ394" s="225"/>
    </row>
    <row r="395" spans="2:104" ht="18.75" thickBot="1" x14ac:dyDescent="0.3">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576"/>
      <c r="AH395" s="225"/>
      <c r="AI395" s="225"/>
      <c r="AJ395" s="225"/>
      <c r="AK395" s="225"/>
      <c r="AL395" s="225"/>
      <c r="AM395" s="225"/>
      <c r="AN395" s="225"/>
      <c r="AO395" s="225"/>
      <c r="AP395" s="225"/>
      <c r="AQ395" s="576"/>
      <c r="AR395" s="576"/>
      <c r="AS395" s="584"/>
      <c r="AT395" s="584"/>
      <c r="AU395" s="584"/>
      <c r="AV395" s="584"/>
      <c r="AW395" s="576"/>
      <c r="AX395" s="576"/>
      <c r="AY395" s="576"/>
      <c r="AZ395" s="576"/>
      <c r="BA395" s="576"/>
      <c r="BB395" s="576"/>
      <c r="BD395" s="225"/>
      <c r="BE395" s="225"/>
      <c r="BF395" s="225"/>
      <c r="BG395" s="225"/>
      <c r="BH395" s="225"/>
      <c r="BI395" s="225"/>
      <c r="BJ395" s="225"/>
      <c r="BK395" s="225"/>
      <c r="BL395" s="225"/>
      <c r="BM395" s="225"/>
      <c r="BN395" s="225"/>
      <c r="BO395" s="225"/>
      <c r="BP395" s="225"/>
      <c r="BQ395" s="225"/>
      <c r="BR395" s="225"/>
      <c r="BS395" s="225"/>
      <c r="BT395" s="225"/>
      <c r="BU395" s="225"/>
      <c r="BV395" s="225"/>
      <c r="BW395" s="225"/>
      <c r="BX395" s="225"/>
      <c r="BY395" s="225"/>
      <c r="BZ395" s="225"/>
      <c r="CA395" s="225"/>
      <c r="CB395" s="225"/>
      <c r="CC395" s="225"/>
      <c r="CD395" s="225"/>
      <c r="CE395" s="225"/>
      <c r="CF395" s="225"/>
      <c r="CG395" s="225"/>
      <c r="CH395" s="225"/>
      <c r="CI395" s="225"/>
      <c r="CJ395" s="225"/>
      <c r="CK395" s="225"/>
      <c r="CL395" s="225"/>
      <c r="CM395" s="225"/>
      <c r="CN395" s="225"/>
      <c r="CO395" s="225"/>
      <c r="CP395" s="1033" t="s">
        <v>348</v>
      </c>
      <c r="CQ395" s="1034"/>
      <c r="CR395" s="1035"/>
      <c r="CS395" s="411" t="e">
        <f>+#REF!</f>
        <v>#REF!</v>
      </c>
      <c r="CT395" s="225"/>
      <c r="CU395" s="225"/>
      <c r="CV395" s="225"/>
      <c r="CW395" s="225"/>
      <c r="CX395" s="225" t="e">
        <f>+#REF!</f>
        <v>#REF!</v>
      </c>
      <c r="CY395" s="225"/>
      <c r="CZ395" s="225"/>
    </row>
    <row r="396" spans="2:104" ht="13.5" thickBot="1" x14ac:dyDescent="0.25">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576"/>
      <c r="AH396" s="225"/>
      <c r="AI396" s="225"/>
      <c r="AJ396" s="225"/>
      <c r="AK396" s="225"/>
      <c r="AL396" s="225"/>
      <c r="AM396" s="225"/>
      <c r="AN396" s="225"/>
      <c r="AO396" s="225"/>
      <c r="AP396" s="225"/>
      <c r="AQ396" s="576"/>
      <c r="AR396" s="576"/>
      <c r="AS396" s="584"/>
      <c r="AT396" s="584"/>
      <c r="AU396" s="584"/>
      <c r="AV396" s="584"/>
      <c r="AW396" s="576"/>
      <c r="AX396" s="576"/>
      <c r="AY396" s="576"/>
      <c r="AZ396" s="576"/>
      <c r="BA396" s="576"/>
      <c r="BB396" s="576"/>
      <c r="BD396" s="225"/>
      <c r="BE396" s="225"/>
      <c r="BF396" s="225"/>
      <c r="BG396" s="225"/>
      <c r="BH396" s="225"/>
      <c r="BI396" s="225"/>
      <c r="BJ396" s="225"/>
      <c r="BK396" s="225"/>
      <c r="BL396" s="225"/>
      <c r="BM396" s="225"/>
      <c r="BN396" s="225"/>
      <c r="BO396" s="225"/>
      <c r="BP396" s="225"/>
      <c r="BQ396" s="225"/>
      <c r="BR396" s="225"/>
      <c r="BS396" s="225"/>
      <c r="BT396" s="225"/>
      <c r="BU396" s="225"/>
      <c r="BV396" s="225"/>
      <c r="BW396" s="225"/>
      <c r="BX396" s="225"/>
      <c r="BY396" s="225"/>
      <c r="BZ396" s="225"/>
      <c r="CA396" s="225"/>
      <c r="CB396" s="225"/>
      <c r="CC396" s="225"/>
      <c r="CD396" s="225"/>
      <c r="CE396" s="225"/>
      <c r="CF396" s="225"/>
      <c r="CG396" s="225"/>
      <c r="CH396" s="225"/>
      <c r="CI396" s="225"/>
      <c r="CJ396" s="225"/>
      <c r="CK396" s="225"/>
      <c r="CL396" s="225"/>
      <c r="CM396" s="225"/>
      <c r="CN396" s="225"/>
      <c r="CO396" s="225"/>
      <c r="CP396" s="225"/>
      <c r="CQ396" s="225"/>
      <c r="CR396" s="225"/>
      <c r="CS396" s="225"/>
      <c r="CT396" s="225"/>
      <c r="CU396" s="225"/>
      <c r="CV396" s="225"/>
      <c r="CW396" s="225"/>
      <c r="CX396" s="225"/>
      <c r="CY396" s="225"/>
      <c r="CZ396" s="225"/>
    </row>
    <row r="397" spans="2:104" ht="18.75" thickBot="1" x14ac:dyDescent="0.3">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576"/>
      <c r="AH397" s="225"/>
      <c r="AI397" s="225"/>
      <c r="AJ397" s="225"/>
      <c r="AK397" s="225"/>
      <c r="AL397" s="225"/>
      <c r="AM397" s="225"/>
      <c r="AN397" s="225"/>
      <c r="AO397" s="225"/>
      <c r="AP397" s="225"/>
      <c r="AQ397" s="576"/>
      <c r="AR397" s="576"/>
      <c r="AS397" s="584"/>
      <c r="AT397" s="584"/>
      <c r="AU397" s="584"/>
      <c r="AV397" s="584"/>
      <c r="AW397" s="576"/>
      <c r="AX397" s="576"/>
      <c r="AY397" s="576"/>
      <c r="AZ397" s="576"/>
      <c r="BA397" s="576"/>
      <c r="BB397" s="576"/>
      <c r="BD397" s="225"/>
      <c r="BE397" s="225"/>
      <c r="BF397" s="225"/>
      <c r="BG397" s="225"/>
      <c r="BH397" s="225"/>
      <c r="BI397" s="225"/>
      <c r="BJ397" s="225"/>
      <c r="BK397" s="225"/>
      <c r="BL397" s="225"/>
      <c r="BM397" s="225"/>
      <c r="BN397" s="225"/>
      <c r="BO397" s="225"/>
      <c r="BP397" s="225"/>
      <c r="BQ397" s="225"/>
      <c r="BR397" s="225"/>
      <c r="BS397" s="225"/>
      <c r="BT397" s="225"/>
      <c r="BU397" s="225"/>
      <c r="BV397" s="225"/>
      <c r="BW397" s="225"/>
      <c r="BX397" s="225"/>
      <c r="BY397" s="225"/>
      <c r="BZ397" s="225"/>
      <c r="CA397" s="225"/>
      <c r="CB397" s="225"/>
      <c r="CC397" s="225"/>
      <c r="CD397" s="225"/>
      <c r="CE397" s="225"/>
      <c r="CF397" s="225"/>
      <c r="CG397" s="225"/>
      <c r="CH397" s="225"/>
      <c r="CI397" s="225"/>
      <c r="CJ397" s="225"/>
      <c r="CK397" s="225"/>
      <c r="CL397" s="225"/>
      <c r="CM397" s="225"/>
      <c r="CN397" s="225"/>
      <c r="CO397" s="225"/>
      <c r="CP397" s="225" t="s">
        <v>347</v>
      </c>
      <c r="CQ397" s="225"/>
      <c r="CR397" s="225"/>
      <c r="CS397" s="410"/>
      <c r="CT397" s="225"/>
      <c r="CU397" s="225"/>
      <c r="CV397" s="225"/>
      <c r="CW397" s="225"/>
      <c r="CX397" s="225"/>
      <c r="CY397" s="225"/>
      <c r="CZ397" s="225"/>
    </row>
    <row r="398" spans="2:104" s="202" customFormat="1" x14ac:dyDescent="0.2">
      <c r="AG398" s="577"/>
      <c r="AQ398" s="577"/>
      <c r="AR398" s="577"/>
      <c r="AS398" s="585"/>
      <c r="AT398" s="585"/>
      <c r="AU398" s="585"/>
      <c r="AV398" s="585"/>
      <c r="AW398" s="577"/>
      <c r="AX398" s="577"/>
      <c r="AY398" s="577"/>
      <c r="AZ398" s="577"/>
      <c r="BA398" s="577"/>
      <c r="BB398" s="577"/>
      <c r="BC398" s="329"/>
    </row>
    <row r="399" spans="2:104" x14ac:dyDescent="0.2">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576"/>
      <c r="AH399" s="225"/>
      <c r="AI399" s="225"/>
      <c r="AJ399" s="225"/>
      <c r="AK399" s="225"/>
      <c r="AL399" s="225"/>
      <c r="AM399" s="225"/>
      <c r="AN399" s="225"/>
      <c r="AO399" s="225"/>
      <c r="AP399" s="225"/>
      <c r="AQ399" s="576"/>
      <c r="AR399" s="576"/>
      <c r="AS399" s="584"/>
      <c r="AT399" s="584"/>
      <c r="AU399" s="584"/>
      <c r="AV399" s="584"/>
      <c r="AW399" s="576"/>
      <c r="AX399" s="576"/>
      <c r="AY399" s="576"/>
      <c r="AZ399" s="576"/>
      <c r="BA399" s="576"/>
      <c r="BB399" s="576"/>
      <c r="BD399" s="225"/>
      <c r="BE399" s="225"/>
      <c r="BF399" s="225"/>
      <c r="BG399" s="225"/>
      <c r="BH399" s="225"/>
      <c r="BI399" s="225"/>
      <c r="BJ399" s="225"/>
      <c r="BK399" s="225"/>
      <c r="BL399" s="225"/>
      <c r="BM399" s="225"/>
      <c r="BN399" s="225"/>
      <c r="BO399" s="225"/>
      <c r="BP399" s="225"/>
      <c r="BQ399" s="225"/>
      <c r="BR399" s="225"/>
      <c r="BS399" s="225"/>
      <c r="BT399" s="225"/>
      <c r="BU399" s="225"/>
      <c r="BV399" s="225"/>
      <c r="BW399" s="225"/>
      <c r="BX399" s="225"/>
      <c r="BY399" s="225"/>
      <c r="BZ399" s="225"/>
      <c r="CA399" s="225"/>
      <c r="CB399" s="225"/>
      <c r="CC399" s="225"/>
      <c r="CD399" s="225"/>
      <c r="CE399" s="225"/>
      <c r="CF399" s="225"/>
      <c r="CG399" s="225"/>
      <c r="CH399" s="225"/>
      <c r="CI399" s="225"/>
      <c r="CJ399" s="225"/>
      <c r="CK399" s="225"/>
      <c r="CL399" s="225"/>
      <c r="CM399" s="225"/>
      <c r="CN399" s="225"/>
      <c r="CO399" s="225"/>
      <c r="CP399" s="225"/>
      <c r="CQ399" s="225"/>
      <c r="CR399" s="225"/>
      <c r="CS399" s="225"/>
      <c r="CT399" s="225"/>
      <c r="CU399" s="225"/>
      <c r="CV399" s="225"/>
      <c r="CW399" s="225"/>
      <c r="CX399" s="225"/>
      <c r="CY399" s="225"/>
      <c r="CZ399" s="225"/>
    </row>
    <row r="400" spans="2:104" x14ac:dyDescent="0.2">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c r="AA400" s="225"/>
      <c r="AB400" s="225"/>
      <c r="AC400" s="225"/>
      <c r="AD400" s="225"/>
      <c r="AE400" s="225"/>
      <c r="AF400" s="225"/>
      <c r="AG400" s="576"/>
      <c r="AH400" s="225"/>
      <c r="AI400" s="225"/>
      <c r="AJ400" s="225"/>
      <c r="AK400" s="225"/>
      <c r="AL400" s="225"/>
      <c r="AM400" s="225"/>
      <c r="AN400" s="225"/>
      <c r="AO400" s="225"/>
      <c r="AP400" s="225"/>
      <c r="AQ400" s="576"/>
      <c r="AR400" s="576"/>
      <c r="AS400" s="584"/>
      <c r="AT400" s="584"/>
      <c r="AU400" s="584"/>
      <c r="AV400" s="584"/>
      <c r="AW400" s="576"/>
      <c r="AX400" s="576"/>
      <c r="AY400" s="576"/>
      <c r="AZ400" s="576"/>
      <c r="BA400" s="576"/>
      <c r="BB400" s="576"/>
      <c r="BD400" s="225"/>
      <c r="BE400" s="225"/>
      <c r="BF400" s="225"/>
      <c r="BG400" s="225"/>
      <c r="BH400" s="225"/>
      <c r="BI400" s="225"/>
      <c r="BJ400" s="225"/>
      <c r="BK400" s="225"/>
      <c r="BL400" s="225"/>
      <c r="BM400" s="225"/>
      <c r="BN400" s="225"/>
      <c r="BO400" s="225"/>
      <c r="BP400" s="225"/>
      <c r="BQ400" s="225"/>
      <c r="BR400" s="225"/>
      <c r="BS400" s="225"/>
      <c r="BT400" s="225"/>
      <c r="BU400" s="225"/>
      <c r="BV400" s="225"/>
      <c r="BW400" s="225"/>
      <c r="BX400" s="225"/>
      <c r="BY400" s="225"/>
      <c r="BZ400" s="225"/>
      <c r="CA400" s="225"/>
      <c r="CB400" s="225"/>
      <c r="CC400" s="225"/>
      <c r="CD400" s="225"/>
      <c r="CE400" s="225"/>
      <c r="CF400" s="225"/>
      <c r="CG400" s="225"/>
      <c r="CH400" s="225"/>
      <c r="CI400" s="225"/>
      <c r="CJ400" s="225"/>
      <c r="CK400" s="225"/>
      <c r="CL400" s="225"/>
      <c r="CM400" s="225"/>
      <c r="CN400" s="225"/>
      <c r="CO400" s="225"/>
      <c r="CP400" s="225"/>
      <c r="CQ400" s="225"/>
      <c r="CR400" s="225"/>
      <c r="CS400" s="225"/>
      <c r="CT400" s="225"/>
      <c r="CU400" s="225"/>
      <c r="CV400" s="225"/>
      <c r="CW400" s="225"/>
      <c r="CX400" s="225"/>
      <c r="CY400" s="225"/>
      <c r="CZ400" s="225"/>
    </row>
    <row r="401" spans="2:104" x14ac:dyDescent="0.2">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576"/>
      <c r="AH401" s="225"/>
      <c r="AI401" s="225"/>
      <c r="AJ401" s="225"/>
      <c r="AK401" s="225"/>
      <c r="AL401" s="225"/>
      <c r="AM401" s="225"/>
      <c r="AN401" s="225"/>
      <c r="AO401" s="225"/>
      <c r="AP401" s="225"/>
      <c r="AQ401" s="576"/>
      <c r="AR401" s="576"/>
      <c r="AS401" s="584"/>
      <c r="AT401" s="584"/>
      <c r="AU401" s="584"/>
      <c r="AV401" s="584"/>
      <c r="AW401" s="576"/>
      <c r="AX401" s="576"/>
      <c r="AY401" s="576"/>
      <c r="AZ401" s="576"/>
      <c r="BA401" s="576"/>
      <c r="BB401" s="576"/>
      <c r="BD401" s="225"/>
      <c r="BE401" s="225"/>
      <c r="BF401" s="225"/>
      <c r="BG401" s="225"/>
      <c r="BH401" s="225"/>
      <c r="BI401" s="225"/>
      <c r="BJ401" s="225"/>
      <c r="BK401" s="225"/>
      <c r="BL401" s="225"/>
      <c r="BM401" s="225"/>
      <c r="BN401" s="225"/>
      <c r="BO401" s="225"/>
      <c r="BP401" s="225"/>
      <c r="BQ401" s="225"/>
      <c r="BR401" s="225"/>
      <c r="BS401" s="225"/>
      <c r="BT401" s="225"/>
      <c r="BU401" s="225"/>
      <c r="BV401" s="225"/>
      <c r="BW401" s="225"/>
      <c r="BX401" s="225"/>
      <c r="BY401" s="225"/>
      <c r="BZ401" s="225"/>
      <c r="CA401" s="225"/>
      <c r="CB401" s="225"/>
      <c r="CC401" s="225"/>
      <c r="CD401" s="225"/>
      <c r="CE401" s="225"/>
      <c r="CF401" s="225"/>
      <c r="CG401" s="225"/>
      <c r="CH401" s="225"/>
      <c r="CI401" s="225"/>
      <c r="CJ401" s="225"/>
      <c r="CK401" s="225"/>
      <c r="CL401" s="225"/>
      <c r="CM401" s="225"/>
      <c r="CN401" s="225"/>
      <c r="CO401" s="225"/>
      <c r="CP401" s="225"/>
      <c r="CQ401" s="225"/>
      <c r="CR401" s="225"/>
      <c r="CS401" s="225"/>
      <c r="CT401" s="225"/>
      <c r="CU401" s="225"/>
      <c r="CV401" s="225"/>
      <c r="CW401" s="225"/>
      <c r="CX401" s="225"/>
      <c r="CY401" s="225"/>
      <c r="CZ401" s="225"/>
    </row>
    <row r="402" spans="2:104" x14ac:dyDescent="0.2">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c r="AA402" s="225"/>
      <c r="AB402" s="225"/>
      <c r="AC402" s="225"/>
      <c r="AD402" s="225"/>
      <c r="AE402" s="225"/>
      <c r="AF402" s="225"/>
      <c r="AG402" s="576"/>
      <c r="AH402" s="225"/>
      <c r="AI402" s="225"/>
      <c r="AJ402" s="225"/>
      <c r="AK402" s="225"/>
      <c r="AL402" s="225"/>
      <c r="AM402" s="225"/>
      <c r="AN402" s="225"/>
      <c r="AO402" s="225"/>
      <c r="AP402" s="225"/>
      <c r="AQ402" s="576"/>
      <c r="AR402" s="576"/>
      <c r="AS402" s="584"/>
      <c r="AT402" s="584"/>
      <c r="AU402" s="584"/>
      <c r="AV402" s="584"/>
      <c r="AW402" s="576"/>
      <c r="AX402" s="576"/>
      <c r="AY402" s="576"/>
      <c r="AZ402" s="576"/>
      <c r="BA402" s="576"/>
      <c r="BB402" s="576"/>
      <c r="BD402" s="225"/>
      <c r="BE402" s="225"/>
      <c r="BF402" s="225"/>
      <c r="BG402" s="225"/>
      <c r="BH402" s="225"/>
      <c r="BI402" s="225"/>
      <c r="BJ402" s="225"/>
      <c r="BK402" s="225"/>
      <c r="BL402" s="225"/>
      <c r="BM402" s="225"/>
      <c r="BN402" s="225"/>
      <c r="BO402" s="225"/>
      <c r="BP402" s="225"/>
      <c r="BQ402" s="225"/>
      <c r="BR402" s="225"/>
      <c r="BS402" s="225"/>
      <c r="BT402" s="225"/>
      <c r="BU402" s="225"/>
      <c r="BV402" s="225"/>
      <c r="BW402" s="225"/>
      <c r="BX402" s="225"/>
      <c r="BY402" s="225"/>
      <c r="BZ402" s="225"/>
      <c r="CA402" s="225"/>
      <c r="CB402" s="225"/>
      <c r="CC402" s="225"/>
      <c r="CD402" s="225"/>
      <c r="CE402" s="225"/>
      <c r="CF402" s="225"/>
      <c r="CG402" s="225"/>
      <c r="CH402" s="225"/>
      <c r="CI402" s="225"/>
      <c r="CJ402" s="225"/>
      <c r="CK402" s="225"/>
      <c r="CL402" s="225"/>
      <c r="CM402" s="225"/>
      <c r="CN402" s="225"/>
      <c r="CO402" s="225"/>
      <c r="CP402" s="225"/>
      <c r="CQ402" s="225"/>
      <c r="CR402" s="225"/>
      <c r="CS402" s="225"/>
      <c r="CT402" s="225"/>
      <c r="CU402" s="225"/>
      <c r="CV402" s="225"/>
      <c r="CW402" s="225"/>
      <c r="CX402" s="225"/>
      <c r="CY402" s="225"/>
      <c r="CZ402" s="225"/>
    </row>
    <row r="403" spans="2:104" x14ac:dyDescent="0.2">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c r="AA403" s="225"/>
      <c r="AB403" s="225"/>
      <c r="AC403" s="225"/>
      <c r="AD403" s="225"/>
      <c r="AE403" s="225"/>
      <c r="AF403" s="225"/>
      <c r="AG403" s="576"/>
      <c r="AH403" s="225"/>
      <c r="AI403" s="225"/>
      <c r="AJ403" s="225"/>
      <c r="AK403" s="225"/>
      <c r="AL403" s="225"/>
      <c r="AM403" s="225"/>
      <c r="AN403" s="225"/>
      <c r="AO403" s="225"/>
      <c r="AP403" s="225"/>
      <c r="AQ403" s="576"/>
      <c r="AR403" s="576"/>
      <c r="AS403" s="584"/>
      <c r="AT403" s="584"/>
      <c r="AU403" s="584"/>
      <c r="AV403" s="584"/>
      <c r="AW403" s="576"/>
      <c r="AX403" s="576"/>
      <c r="AY403" s="576"/>
      <c r="AZ403" s="576"/>
      <c r="BA403" s="576"/>
      <c r="BB403" s="576"/>
      <c r="BD403" s="225"/>
      <c r="BE403" s="225"/>
      <c r="BF403" s="225"/>
      <c r="BG403" s="225"/>
      <c r="BH403" s="225"/>
      <c r="BI403" s="225"/>
      <c r="BJ403" s="225"/>
      <c r="BK403" s="225"/>
      <c r="BL403" s="225"/>
      <c r="BM403" s="225"/>
      <c r="BN403" s="225"/>
      <c r="BO403" s="225"/>
      <c r="BP403" s="225"/>
      <c r="BQ403" s="225"/>
      <c r="BR403" s="225"/>
      <c r="BS403" s="225"/>
      <c r="BT403" s="225"/>
      <c r="BU403" s="225"/>
      <c r="BV403" s="225"/>
      <c r="BW403" s="225"/>
      <c r="BX403" s="225"/>
      <c r="BY403" s="225"/>
      <c r="BZ403" s="225"/>
      <c r="CA403" s="225"/>
      <c r="CB403" s="225"/>
      <c r="CC403" s="225"/>
      <c r="CD403" s="225"/>
      <c r="CE403" s="225"/>
      <c r="CF403" s="225"/>
      <c r="CG403" s="225"/>
      <c r="CH403" s="225"/>
      <c r="CI403" s="225"/>
      <c r="CJ403" s="225"/>
      <c r="CK403" s="225"/>
      <c r="CL403" s="225"/>
      <c r="CM403" s="225"/>
      <c r="CN403" s="225"/>
      <c r="CO403" s="225"/>
      <c r="CP403" s="225"/>
      <c r="CQ403" s="225"/>
      <c r="CR403" s="225"/>
      <c r="CS403" s="225"/>
      <c r="CT403" s="225"/>
      <c r="CU403" s="225"/>
      <c r="CV403" s="225"/>
      <c r="CW403" s="225"/>
      <c r="CX403" s="225"/>
      <c r="CY403" s="225"/>
      <c r="CZ403" s="225"/>
    </row>
    <row r="404" spans="2:104" x14ac:dyDescent="0.2">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576"/>
      <c r="AH404" s="225"/>
      <c r="AI404" s="225"/>
      <c r="AJ404" s="225"/>
      <c r="AK404" s="225"/>
      <c r="AL404" s="225"/>
      <c r="AM404" s="225"/>
      <c r="AN404" s="225"/>
      <c r="AO404" s="225"/>
      <c r="AP404" s="225"/>
      <c r="AQ404" s="576"/>
      <c r="AR404" s="576"/>
      <c r="AS404" s="584"/>
      <c r="AT404" s="584"/>
      <c r="AU404" s="584"/>
      <c r="AV404" s="584"/>
      <c r="AW404" s="576"/>
      <c r="AX404" s="576"/>
      <c r="AY404" s="576"/>
      <c r="AZ404" s="576"/>
      <c r="BA404" s="576"/>
      <c r="BB404" s="576"/>
      <c r="BD404" s="225"/>
      <c r="BE404" s="225"/>
      <c r="BF404" s="225"/>
      <c r="BG404" s="225"/>
      <c r="BH404" s="225"/>
      <c r="BI404" s="225"/>
      <c r="BJ404" s="225"/>
      <c r="BK404" s="225"/>
      <c r="BL404" s="225"/>
      <c r="BM404" s="225"/>
      <c r="BN404" s="225"/>
      <c r="BO404" s="225"/>
      <c r="BP404" s="225"/>
      <c r="BQ404" s="225"/>
      <c r="BR404" s="225"/>
      <c r="BS404" s="225"/>
      <c r="BT404" s="225"/>
      <c r="BU404" s="225"/>
      <c r="BV404" s="225"/>
      <c r="BW404" s="225"/>
      <c r="BX404" s="225"/>
      <c r="BY404" s="225"/>
      <c r="BZ404" s="225"/>
      <c r="CA404" s="225"/>
      <c r="CB404" s="225"/>
      <c r="CC404" s="225"/>
      <c r="CD404" s="225"/>
      <c r="CE404" s="225"/>
      <c r="CF404" s="225"/>
      <c r="CG404" s="225"/>
      <c r="CH404" s="225"/>
      <c r="CI404" s="225"/>
      <c r="CJ404" s="225"/>
      <c r="CK404" s="225"/>
      <c r="CL404" s="225"/>
      <c r="CM404" s="225"/>
      <c r="CN404" s="225"/>
      <c r="CO404" s="225"/>
      <c r="CP404" s="225"/>
      <c r="CQ404" s="225"/>
      <c r="CR404" s="225"/>
      <c r="CS404" s="225"/>
      <c r="CT404" s="225"/>
      <c r="CU404" s="225"/>
      <c r="CV404" s="225"/>
      <c r="CW404" s="225"/>
      <c r="CX404" s="225"/>
      <c r="CY404" s="225"/>
      <c r="CZ404" s="225"/>
    </row>
    <row r="405" spans="2:104" x14ac:dyDescent="0.2">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c r="AA405" s="225"/>
      <c r="AB405" s="225"/>
      <c r="AC405" s="225"/>
      <c r="AD405" s="225"/>
      <c r="AE405" s="225"/>
      <c r="AF405" s="225"/>
      <c r="AG405" s="576"/>
      <c r="AH405" s="225"/>
      <c r="AI405" s="225"/>
      <c r="AJ405" s="225"/>
      <c r="AK405" s="225"/>
      <c r="AL405" s="225"/>
      <c r="AM405" s="225"/>
      <c r="AN405" s="225"/>
      <c r="AO405" s="225"/>
      <c r="AP405" s="225"/>
      <c r="AQ405" s="576"/>
      <c r="AR405" s="576"/>
      <c r="AS405" s="584"/>
      <c r="AT405" s="584"/>
      <c r="AU405" s="584"/>
      <c r="AV405" s="584"/>
      <c r="AW405" s="576"/>
      <c r="AX405" s="576"/>
      <c r="AY405" s="576"/>
      <c r="AZ405" s="576"/>
      <c r="BA405" s="576"/>
      <c r="BB405" s="576"/>
      <c r="BD405" s="225"/>
      <c r="BE405" s="225"/>
      <c r="BF405" s="225"/>
      <c r="BG405" s="225"/>
      <c r="BH405" s="225"/>
      <c r="BI405" s="225"/>
      <c r="BJ405" s="225"/>
      <c r="BK405" s="225"/>
      <c r="BL405" s="225"/>
      <c r="BM405" s="225"/>
      <c r="BN405" s="225"/>
      <c r="BO405" s="225"/>
      <c r="BP405" s="225"/>
      <c r="BQ405" s="225"/>
      <c r="BR405" s="225"/>
      <c r="BS405" s="225"/>
      <c r="BT405" s="225"/>
      <c r="BU405" s="225"/>
      <c r="BV405" s="225"/>
      <c r="BW405" s="225"/>
      <c r="BX405" s="225"/>
      <c r="BY405" s="225"/>
      <c r="BZ405" s="225"/>
      <c r="CA405" s="225"/>
      <c r="CB405" s="225"/>
      <c r="CC405" s="225"/>
      <c r="CD405" s="225"/>
      <c r="CE405" s="225"/>
      <c r="CF405" s="225"/>
      <c r="CG405" s="225"/>
      <c r="CH405" s="225"/>
      <c r="CI405" s="225"/>
      <c r="CJ405" s="225"/>
      <c r="CK405" s="225"/>
      <c r="CL405" s="225"/>
      <c r="CM405" s="225"/>
      <c r="CN405" s="225"/>
      <c r="CO405" s="225"/>
      <c r="CP405" s="225"/>
      <c r="CQ405" s="225"/>
      <c r="CR405" s="225"/>
      <c r="CS405" s="225"/>
      <c r="CT405" s="225"/>
      <c r="CU405" s="225"/>
      <c r="CV405" s="225"/>
      <c r="CW405" s="225"/>
      <c r="CX405" s="225"/>
      <c r="CY405" s="225"/>
      <c r="CZ405" s="225"/>
    </row>
    <row r="406" spans="2:104" x14ac:dyDescent="0.2">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576"/>
      <c r="AH406" s="225"/>
      <c r="AI406" s="225"/>
      <c r="AJ406" s="225"/>
      <c r="AK406" s="225"/>
      <c r="AL406" s="225"/>
      <c r="AM406" s="225"/>
      <c r="AN406" s="225"/>
      <c r="AO406" s="225"/>
      <c r="AP406" s="225"/>
      <c r="AQ406" s="576"/>
      <c r="AR406" s="576"/>
      <c r="AS406" s="584"/>
      <c r="AT406" s="584"/>
      <c r="AU406" s="584"/>
      <c r="AV406" s="584"/>
      <c r="AW406" s="576"/>
      <c r="AX406" s="576"/>
      <c r="AY406" s="576"/>
      <c r="AZ406" s="576"/>
      <c r="BA406" s="576"/>
      <c r="BB406" s="576"/>
      <c r="BD406" s="225"/>
      <c r="BE406" s="225"/>
      <c r="BF406" s="225"/>
      <c r="BG406" s="225"/>
      <c r="BH406" s="225"/>
      <c r="BI406" s="225"/>
      <c r="BJ406" s="225"/>
      <c r="BK406" s="225"/>
      <c r="BL406" s="225"/>
      <c r="BM406" s="225"/>
      <c r="BN406" s="225"/>
      <c r="BO406" s="225"/>
      <c r="BP406" s="225"/>
      <c r="BQ406" s="225"/>
      <c r="BR406" s="225"/>
      <c r="BS406" s="225"/>
      <c r="BT406" s="225"/>
      <c r="BU406" s="225"/>
      <c r="BV406" s="225"/>
      <c r="BW406" s="225"/>
      <c r="BX406" s="225"/>
      <c r="BY406" s="225"/>
      <c r="BZ406" s="225"/>
      <c r="CA406" s="225"/>
      <c r="CB406" s="225"/>
      <c r="CC406" s="225"/>
      <c r="CD406" s="225"/>
      <c r="CE406" s="225"/>
      <c r="CF406" s="225"/>
      <c r="CG406" s="225"/>
      <c r="CH406" s="225"/>
      <c r="CI406" s="225"/>
      <c r="CJ406" s="225"/>
      <c r="CK406" s="225"/>
      <c r="CL406" s="225"/>
      <c r="CM406" s="225"/>
      <c r="CN406" s="225"/>
      <c r="CO406" s="225"/>
      <c r="CP406" s="225"/>
      <c r="CQ406" s="225"/>
      <c r="CR406" s="225"/>
      <c r="CS406" s="225"/>
      <c r="CT406" s="225"/>
      <c r="CU406" s="225"/>
      <c r="CV406" s="225"/>
      <c r="CW406" s="225"/>
      <c r="CX406" s="225"/>
      <c r="CY406" s="225"/>
      <c r="CZ406" s="225"/>
    </row>
    <row r="407" spans="2:104" x14ac:dyDescent="0.2">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c r="AG407" s="576"/>
      <c r="AH407" s="225"/>
      <c r="AI407" s="225"/>
      <c r="AJ407" s="225"/>
      <c r="AK407" s="225"/>
      <c r="AL407" s="225"/>
      <c r="AM407" s="225"/>
      <c r="AN407" s="225"/>
      <c r="AO407" s="225"/>
      <c r="AP407" s="225"/>
      <c r="AQ407" s="576"/>
      <c r="AR407" s="576"/>
      <c r="AS407" s="584"/>
      <c r="AT407" s="584"/>
      <c r="AU407" s="584"/>
      <c r="AV407" s="584"/>
      <c r="AW407" s="576"/>
      <c r="AX407" s="576"/>
      <c r="AY407" s="576"/>
      <c r="AZ407" s="576"/>
      <c r="BA407" s="576"/>
      <c r="BB407" s="576"/>
      <c r="BD407" s="225"/>
      <c r="BE407" s="225"/>
      <c r="BF407" s="225"/>
      <c r="BG407" s="225"/>
      <c r="BH407" s="225"/>
      <c r="BI407" s="225"/>
      <c r="BJ407" s="225"/>
      <c r="BK407" s="225"/>
      <c r="BL407" s="225"/>
      <c r="BM407" s="225"/>
      <c r="BN407" s="225"/>
      <c r="BO407" s="225"/>
      <c r="BP407" s="225"/>
      <c r="BQ407" s="225"/>
      <c r="BR407" s="225"/>
      <c r="BS407" s="225"/>
      <c r="BT407" s="225"/>
      <c r="BU407" s="225"/>
      <c r="BV407" s="225"/>
      <c r="BW407" s="225"/>
      <c r="BX407" s="225"/>
      <c r="BY407" s="225"/>
      <c r="BZ407" s="225"/>
      <c r="CA407" s="225"/>
      <c r="CB407" s="225"/>
      <c r="CC407" s="225"/>
      <c r="CD407" s="225"/>
      <c r="CE407" s="225"/>
      <c r="CF407" s="225"/>
      <c r="CG407" s="225"/>
      <c r="CH407" s="225"/>
      <c r="CI407" s="225"/>
      <c r="CJ407" s="225"/>
      <c r="CK407" s="225"/>
      <c r="CL407" s="225"/>
      <c r="CM407" s="225"/>
      <c r="CN407" s="225"/>
      <c r="CO407" s="225"/>
      <c r="CP407" s="225"/>
      <c r="CQ407" s="225"/>
      <c r="CR407" s="225"/>
      <c r="CS407" s="225"/>
      <c r="CT407" s="225"/>
      <c r="CU407" s="225"/>
      <c r="CV407" s="225"/>
      <c r="CW407" s="225"/>
      <c r="CX407" s="225"/>
      <c r="CY407" s="225"/>
      <c r="CZ407" s="225"/>
    </row>
    <row r="408" spans="2:104" x14ac:dyDescent="0.2">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576"/>
      <c r="AH408" s="225"/>
      <c r="AI408" s="225"/>
      <c r="AJ408" s="225"/>
      <c r="AK408" s="225"/>
      <c r="AL408" s="225"/>
      <c r="AM408" s="225"/>
      <c r="AN408" s="225"/>
      <c r="AO408" s="225"/>
      <c r="AP408" s="225"/>
      <c r="AQ408" s="576"/>
      <c r="AR408" s="576"/>
      <c r="AS408" s="584"/>
      <c r="AT408" s="584"/>
      <c r="AU408" s="584"/>
      <c r="AV408" s="584"/>
      <c r="AW408" s="576"/>
      <c r="AX408" s="576"/>
      <c r="AY408" s="576"/>
      <c r="AZ408" s="576"/>
      <c r="BA408" s="576"/>
      <c r="BB408" s="576"/>
      <c r="BD408" s="225"/>
      <c r="BE408" s="225"/>
      <c r="BF408" s="225"/>
      <c r="BG408" s="225"/>
      <c r="BH408" s="225"/>
      <c r="BI408" s="225"/>
      <c r="BJ408" s="225"/>
      <c r="BK408" s="225"/>
      <c r="BL408" s="225"/>
      <c r="BM408" s="225"/>
      <c r="BN408" s="225"/>
      <c r="BO408" s="225"/>
      <c r="BP408" s="225"/>
      <c r="BQ408" s="225"/>
      <c r="BR408" s="225"/>
      <c r="BS408" s="225"/>
      <c r="BT408" s="225"/>
      <c r="BU408" s="225"/>
      <c r="BV408" s="225"/>
      <c r="BW408" s="225"/>
      <c r="BX408" s="225"/>
      <c r="BY408" s="225"/>
      <c r="BZ408" s="225"/>
      <c r="CA408" s="225"/>
      <c r="CB408" s="225"/>
      <c r="CC408" s="225"/>
      <c r="CD408" s="225"/>
      <c r="CE408" s="225"/>
      <c r="CF408" s="225"/>
      <c r="CG408" s="225"/>
      <c r="CH408" s="225"/>
      <c r="CI408" s="225"/>
      <c r="CJ408" s="225"/>
      <c r="CK408" s="225"/>
      <c r="CL408" s="225"/>
      <c r="CM408" s="225"/>
      <c r="CN408" s="225"/>
      <c r="CO408" s="225"/>
      <c r="CP408" s="225"/>
      <c r="CQ408" s="225"/>
      <c r="CR408" s="225"/>
      <c r="CS408" s="225"/>
      <c r="CT408" s="225"/>
      <c r="CU408" s="225"/>
      <c r="CV408" s="225"/>
      <c r="CW408" s="225"/>
      <c r="CX408" s="225"/>
      <c r="CY408" s="225"/>
      <c r="CZ408" s="225"/>
    </row>
    <row r="409" spans="2:104" x14ac:dyDescent="0.2">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c r="AA409" s="225"/>
      <c r="AB409" s="225"/>
      <c r="AC409" s="225"/>
      <c r="AD409" s="225"/>
      <c r="AE409" s="225"/>
      <c r="AF409" s="225"/>
      <c r="AG409" s="576"/>
      <c r="AH409" s="225"/>
      <c r="AI409" s="225"/>
      <c r="AJ409" s="225"/>
      <c r="AK409" s="225"/>
      <c r="AL409" s="225"/>
      <c r="AM409" s="225"/>
      <c r="AN409" s="225"/>
      <c r="AO409" s="225"/>
      <c r="AP409" s="225"/>
      <c r="AQ409" s="576"/>
      <c r="AR409" s="576"/>
      <c r="AS409" s="584"/>
      <c r="AT409" s="584"/>
      <c r="AU409" s="584"/>
      <c r="AV409" s="584"/>
      <c r="AW409" s="576"/>
      <c r="AX409" s="576"/>
      <c r="AY409" s="576"/>
      <c r="AZ409" s="576"/>
      <c r="BA409" s="576"/>
      <c r="BB409" s="576"/>
      <c r="BD409" s="225"/>
      <c r="BE409" s="225"/>
      <c r="BF409" s="225"/>
      <c r="BG409" s="225"/>
      <c r="BH409" s="225"/>
      <c r="BI409" s="225"/>
      <c r="BJ409" s="225"/>
      <c r="BK409" s="225"/>
      <c r="BL409" s="225"/>
      <c r="BM409" s="225"/>
      <c r="BN409" s="225"/>
      <c r="BO409" s="225"/>
      <c r="BP409" s="225"/>
      <c r="BQ409" s="225"/>
      <c r="BR409" s="225"/>
      <c r="BS409" s="225"/>
      <c r="BT409" s="225"/>
      <c r="BU409" s="225"/>
      <c r="BV409" s="225"/>
      <c r="BW409" s="225"/>
      <c r="BX409" s="225"/>
      <c r="BY409" s="225"/>
      <c r="BZ409" s="225"/>
      <c r="CA409" s="225"/>
      <c r="CB409" s="225"/>
      <c r="CC409" s="225"/>
      <c r="CD409" s="225"/>
      <c r="CE409" s="225"/>
      <c r="CF409" s="225"/>
      <c r="CG409" s="225"/>
      <c r="CH409" s="225"/>
      <c r="CI409" s="225"/>
      <c r="CJ409" s="225"/>
      <c r="CK409" s="225"/>
      <c r="CL409" s="225"/>
      <c r="CM409" s="225"/>
      <c r="CN409" s="225"/>
      <c r="CO409" s="225"/>
      <c r="CP409" s="225"/>
      <c r="CQ409" s="225"/>
      <c r="CR409" s="225"/>
      <c r="CS409" s="225"/>
      <c r="CT409" s="225"/>
      <c r="CU409" s="225"/>
      <c r="CV409" s="225"/>
      <c r="CW409" s="225"/>
      <c r="CX409" s="225"/>
      <c r="CY409" s="225"/>
      <c r="CZ409" s="225"/>
    </row>
    <row r="410" spans="2:104" x14ac:dyDescent="0.2">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c r="AA410" s="225"/>
      <c r="AB410" s="225"/>
      <c r="AC410" s="225"/>
      <c r="AD410" s="225"/>
      <c r="AE410" s="225"/>
      <c r="AF410" s="225"/>
      <c r="AG410" s="576"/>
      <c r="AH410" s="225"/>
      <c r="AI410" s="225"/>
      <c r="AJ410" s="225"/>
      <c r="AK410" s="225"/>
      <c r="AL410" s="225"/>
      <c r="AM410" s="225"/>
      <c r="AN410" s="225"/>
      <c r="AO410" s="225"/>
      <c r="AP410" s="225"/>
      <c r="AQ410" s="576"/>
      <c r="AR410" s="576"/>
      <c r="AS410" s="584"/>
      <c r="AT410" s="584"/>
      <c r="AU410" s="584"/>
      <c r="AV410" s="584"/>
      <c r="AW410" s="576"/>
      <c r="AX410" s="576"/>
      <c r="AY410" s="576"/>
      <c r="AZ410" s="576"/>
      <c r="BA410" s="576"/>
      <c r="BB410" s="576"/>
      <c r="BD410" s="225"/>
      <c r="BE410" s="225"/>
      <c r="BF410" s="225"/>
      <c r="BG410" s="225"/>
      <c r="BH410" s="225"/>
      <c r="BI410" s="225"/>
      <c r="BJ410" s="225"/>
      <c r="BK410" s="225"/>
      <c r="BL410" s="225"/>
      <c r="BM410" s="225"/>
      <c r="BN410" s="225"/>
      <c r="BO410" s="225"/>
      <c r="BP410" s="225"/>
      <c r="BQ410" s="225"/>
      <c r="BR410" s="225"/>
      <c r="BS410" s="225"/>
      <c r="BT410" s="225"/>
      <c r="BU410" s="225"/>
      <c r="BV410" s="225"/>
      <c r="BW410" s="225"/>
      <c r="BX410" s="225"/>
      <c r="BY410" s="225"/>
      <c r="BZ410" s="225"/>
      <c r="CA410" s="225"/>
      <c r="CB410" s="225"/>
      <c r="CC410" s="225"/>
      <c r="CD410" s="225"/>
      <c r="CE410" s="225"/>
      <c r="CF410" s="225"/>
      <c r="CG410" s="225"/>
      <c r="CH410" s="225"/>
      <c r="CI410" s="225"/>
      <c r="CJ410" s="225"/>
      <c r="CK410" s="225"/>
      <c r="CL410" s="225"/>
      <c r="CM410" s="225"/>
      <c r="CN410" s="225"/>
      <c r="CO410" s="225"/>
      <c r="CP410" s="225"/>
      <c r="CQ410" s="225"/>
      <c r="CR410" s="225"/>
      <c r="CS410" s="225"/>
      <c r="CT410" s="225"/>
      <c r="CU410" s="225"/>
      <c r="CV410" s="225"/>
      <c r="CW410" s="225"/>
      <c r="CX410" s="225"/>
      <c r="CY410" s="225"/>
      <c r="CZ410" s="225"/>
    </row>
    <row r="411" spans="2:104" x14ac:dyDescent="0.2">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c r="AA411" s="225"/>
      <c r="AB411" s="225"/>
      <c r="AC411" s="225"/>
      <c r="AD411" s="225"/>
      <c r="AE411" s="225"/>
      <c r="AF411" s="225"/>
      <c r="AG411" s="576"/>
      <c r="AH411" s="225"/>
      <c r="AI411" s="225"/>
      <c r="AJ411" s="225"/>
      <c r="AK411" s="225"/>
      <c r="AL411" s="225"/>
      <c r="AM411" s="225"/>
      <c r="AN411" s="225"/>
      <c r="AO411" s="225"/>
      <c r="AP411" s="225"/>
      <c r="AQ411" s="576"/>
      <c r="AR411" s="576"/>
      <c r="AS411" s="584"/>
      <c r="AT411" s="584"/>
      <c r="AU411" s="584"/>
      <c r="AV411" s="584"/>
      <c r="AW411" s="576"/>
      <c r="AX411" s="576"/>
      <c r="AY411" s="576"/>
      <c r="AZ411" s="576"/>
      <c r="BA411" s="576"/>
      <c r="BB411" s="576"/>
      <c r="BD411" s="225"/>
      <c r="BE411" s="225"/>
      <c r="BF411" s="225"/>
      <c r="BG411" s="225"/>
      <c r="BH411" s="225"/>
      <c r="BI411" s="225"/>
      <c r="BJ411" s="225"/>
      <c r="BK411" s="225"/>
      <c r="BL411" s="225"/>
      <c r="BM411" s="225"/>
      <c r="BN411" s="225"/>
      <c r="BO411" s="225"/>
      <c r="BP411" s="225"/>
      <c r="BQ411" s="225"/>
      <c r="BR411" s="225"/>
      <c r="BS411" s="225"/>
      <c r="BT411" s="225"/>
      <c r="BU411" s="225"/>
      <c r="BV411" s="225"/>
      <c r="BW411" s="225"/>
      <c r="BX411" s="225"/>
      <c r="BY411" s="225"/>
      <c r="BZ411" s="225"/>
      <c r="CA411" s="225"/>
      <c r="CB411" s="225"/>
      <c r="CC411" s="225"/>
      <c r="CD411" s="225"/>
      <c r="CE411" s="225"/>
      <c r="CF411" s="225"/>
      <c r="CG411" s="225"/>
      <c r="CH411" s="225"/>
      <c r="CI411" s="225"/>
      <c r="CJ411" s="225"/>
      <c r="CK411" s="225"/>
      <c r="CL411" s="225"/>
      <c r="CM411" s="225"/>
      <c r="CN411" s="225"/>
      <c r="CO411" s="225"/>
      <c r="CP411" s="225"/>
      <c r="CQ411" s="225"/>
      <c r="CR411" s="225"/>
      <c r="CS411" s="225"/>
      <c r="CT411" s="225"/>
      <c r="CU411" s="225"/>
      <c r="CV411" s="225"/>
      <c r="CW411" s="225"/>
      <c r="CX411" s="225"/>
      <c r="CY411" s="225"/>
      <c r="CZ411" s="225"/>
    </row>
    <row r="412" spans="2:104" x14ac:dyDescent="0.2">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5"/>
      <c r="AG412" s="576"/>
      <c r="AH412" s="225"/>
      <c r="AI412" s="225"/>
      <c r="AJ412" s="225"/>
      <c r="AK412" s="225"/>
      <c r="AL412" s="225"/>
      <c r="AM412" s="225"/>
      <c r="AN412" s="225"/>
      <c r="AO412" s="225"/>
      <c r="AP412" s="225"/>
      <c r="AQ412" s="576"/>
      <c r="AR412" s="576"/>
      <c r="AS412" s="584"/>
      <c r="AT412" s="584"/>
      <c r="AU412" s="584"/>
      <c r="AV412" s="584"/>
      <c r="AW412" s="576"/>
      <c r="AX412" s="576"/>
      <c r="AY412" s="576"/>
      <c r="AZ412" s="576"/>
      <c r="BA412" s="576"/>
      <c r="BB412" s="576"/>
      <c r="BD412" s="225"/>
      <c r="BE412" s="225"/>
      <c r="BF412" s="225"/>
      <c r="BG412" s="225"/>
      <c r="BH412" s="225"/>
      <c r="BI412" s="225"/>
      <c r="BJ412" s="225"/>
      <c r="BK412" s="225"/>
      <c r="BL412" s="225"/>
      <c r="BM412" s="225"/>
      <c r="BN412" s="225"/>
      <c r="BO412" s="225"/>
      <c r="BP412" s="225"/>
      <c r="BQ412" s="225"/>
      <c r="BR412" s="225"/>
      <c r="BS412" s="225"/>
      <c r="BT412" s="225"/>
      <c r="BU412" s="225"/>
      <c r="BV412" s="225"/>
      <c r="BW412" s="225"/>
      <c r="BX412" s="225"/>
      <c r="BY412" s="225"/>
      <c r="BZ412" s="225"/>
      <c r="CA412" s="225"/>
      <c r="CB412" s="225"/>
      <c r="CC412" s="225"/>
      <c r="CD412" s="225"/>
      <c r="CE412" s="225"/>
      <c r="CF412" s="225"/>
      <c r="CG412" s="225"/>
      <c r="CH412" s="225"/>
      <c r="CI412" s="225"/>
      <c r="CJ412" s="225"/>
      <c r="CK412" s="225"/>
      <c r="CL412" s="225"/>
      <c r="CM412" s="225"/>
      <c r="CN412" s="225"/>
      <c r="CO412" s="225"/>
      <c r="CP412" s="225"/>
      <c r="CQ412" s="225"/>
      <c r="CR412" s="225"/>
      <c r="CS412" s="225"/>
      <c r="CT412" s="225"/>
      <c r="CU412" s="225"/>
      <c r="CV412" s="225"/>
      <c r="CW412" s="225"/>
      <c r="CX412" s="225"/>
      <c r="CY412" s="225"/>
      <c r="CZ412" s="225"/>
    </row>
    <row r="413" spans="2:104" x14ac:dyDescent="0.2">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c r="AA413" s="225"/>
      <c r="AB413" s="225"/>
      <c r="AC413" s="225"/>
      <c r="AD413" s="225"/>
      <c r="AE413" s="225"/>
      <c r="AF413" s="225"/>
      <c r="AG413" s="576"/>
      <c r="AH413" s="225"/>
      <c r="AI413" s="225"/>
      <c r="AJ413" s="225"/>
      <c r="AK413" s="225"/>
      <c r="AL413" s="225"/>
      <c r="AM413" s="225"/>
      <c r="AN413" s="225"/>
      <c r="AO413" s="225"/>
      <c r="AP413" s="225"/>
      <c r="AQ413" s="576"/>
      <c r="AR413" s="576"/>
      <c r="AS413" s="584"/>
      <c r="AT413" s="584"/>
      <c r="AU413" s="584"/>
      <c r="AV413" s="584"/>
      <c r="AW413" s="576"/>
      <c r="AX413" s="576"/>
      <c r="AY413" s="576"/>
      <c r="AZ413" s="576"/>
      <c r="BA413" s="576"/>
      <c r="BB413" s="576"/>
      <c r="BD413" s="225"/>
      <c r="BE413" s="225"/>
      <c r="BF413" s="225"/>
      <c r="BG413" s="225"/>
      <c r="BH413" s="225"/>
      <c r="BI413" s="225"/>
      <c r="BJ413" s="225"/>
      <c r="BK413" s="225"/>
      <c r="BL413" s="225"/>
      <c r="BM413" s="225"/>
      <c r="BN413" s="225"/>
      <c r="BO413" s="225"/>
      <c r="BP413" s="225"/>
      <c r="BQ413" s="225"/>
      <c r="BR413" s="225"/>
      <c r="BS413" s="225"/>
      <c r="BT413" s="225"/>
      <c r="BU413" s="225"/>
      <c r="BV413" s="225"/>
      <c r="BW413" s="225"/>
      <c r="BX413" s="225"/>
      <c r="BY413" s="225"/>
      <c r="BZ413" s="225"/>
      <c r="CA413" s="225"/>
      <c r="CB413" s="225"/>
      <c r="CC413" s="225"/>
      <c r="CD413" s="225"/>
      <c r="CE413" s="225"/>
      <c r="CF413" s="225"/>
      <c r="CG413" s="225"/>
      <c r="CH413" s="225"/>
      <c r="CI413" s="225"/>
      <c r="CJ413" s="225"/>
      <c r="CK413" s="225"/>
      <c r="CL413" s="225"/>
      <c r="CM413" s="225"/>
      <c r="CN413" s="225"/>
      <c r="CO413" s="225"/>
      <c r="CP413" s="225"/>
      <c r="CQ413" s="225"/>
      <c r="CR413" s="225"/>
      <c r="CS413" s="225"/>
      <c r="CT413" s="225"/>
      <c r="CU413" s="225"/>
      <c r="CV413" s="225"/>
      <c r="CW413" s="225"/>
      <c r="CX413" s="225"/>
      <c r="CY413" s="225"/>
      <c r="CZ413" s="225"/>
    </row>
    <row r="414" spans="2:104" x14ac:dyDescent="0.2">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576"/>
      <c r="AH414" s="225"/>
      <c r="AI414" s="225"/>
      <c r="AJ414" s="225"/>
      <c r="AK414" s="225"/>
      <c r="AL414" s="225"/>
      <c r="AM414" s="225"/>
      <c r="AN414" s="225"/>
      <c r="AO414" s="225"/>
      <c r="AP414" s="225"/>
      <c r="AQ414" s="576"/>
      <c r="AR414" s="576"/>
      <c r="AS414" s="584"/>
      <c r="AT414" s="584"/>
      <c r="AU414" s="584"/>
      <c r="AV414" s="584"/>
      <c r="AW414" s="576"/>
      <c r="AX414" s="576"/>
      <c r="AY414" s="576"/>
      <c r="AZ414" s="576"/>
      <c r="BA414" s="576"/>
      <c r="BB414" s="576"/>
      <c r="BD414" s="225"/>
      <c r="BE414" s="225"/>
      <c r="BF414" s="225"/>
      <c r="BG414" s="225"/>
      <c r="BH414" s="225"/>
      <c r="BI414" s="225"/>
      <c r="BJ414" s="225"/>
      <c r="BK414" s="225"/>
      <c r="BL414" s="225"/>
      <c r="BM414" s="225"/>
      <c r="BN414" s="225"/>
      <c r="BO414" s="225"/>
      <c r="BP414" s="225"/>
      <c r="BQ414" s="225"/>
      <c r="BR414" s="225"/>
      <c r="BS414" s="225"/>
      <c r="BT414" s="225"/>
      <c r="BU414" s="225"/>
      <c r="BV414" s="225"/>
      <c r="BW414" s="225"/>
      <c r="BX414" s="225"/>
      <c r="BY414" s="225"/>
      <c r="BZ414" s="225"/>
      <c r="CA414" s="225"/>
      <c r="CB414" s="225"/>
      <c r="CC414" s="225"/>
      <c r="CD414" s="225"/>
      <c r="CE414" s="225"/>
      <c r="CF414" s="225"/>
      <c r="CG414" s="225"/>
      <c r="CH414" s="225"/>
      <c r="CI414" s="225"/>
      <c r="CJ414" s="225"/>
      <c r="CK414" s="225"/>
      <c r="CL414" s="225"/>
      <c r="CM414" s="225"/>
      <c r="CN414" s="225"/>
      <c r="CO414" s="225"/>
      <c r="CP414" s="225"/>
      <c r="CQ414" s="225"/>
      <c r="CR414" s="225"/>
      <c r="CS414" s="225"/>
      <c r="CT414" s="225"/>
      <c r="CU414" s="225"/>
      <c r="CV414" s="225"/>
      <c r="CW414" s="225"/>
      <c r="CX414" s="225"/>
      <c r="CY414" s="225"/>
      <c r="CZ414" s="225"/>
    </row>
    <row r="415" spans="2:104" x14ac:dyDescent="0.2">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576"/>
      <c r="AH415" s="225"/>
      <c r="AI415" s="225"/>
      <c r="AJ415" s="225"/>
      <c r="AK415" s="225"/>
      <c r="AL415" s="225"/>
      <c r="AM415" s="225"/>
      <c r="AN415" s="225"/>
      <c r="AO415" s="225"/>
      <c r="AP415" s="225"/>
      <c r="AQ415" s="576"/>
      <c r="AR415" s="576"/>
      <c r="AS415" s="584"/>
      <c r="AT415" s="584"/>
      <c r="AU415" s="584"/>
      <c r="AV415" s="584"/>
      <c r="AW415" s="576"/>
      <c r="AX415" s="576"/>
      <c r="AY415" s="576"/>
      <c r="AZ415" s="576"/>
      <c r="BA415" s="576"/>
      <c r="BB415" s="576"/>
      <c r="BD415" s="225"/>
      <c r="BE415" s="225"/>
      <c r="BF415" s="225"/>
      <c r="BG415" s="225"/>
      <c r="BH415" s="225"/>
      <c r="BI415" s="225"/>
      <c r="BJ415" s="225"/>
      <c r="BK415" s="225"/>
      <c r="BL415" s="225"/>
      <c r="BM415" s="225"/>
      <c r="BN415" s="225"/>
      <c r="BO415" s="225"/>
      <c r="BP415" s="225"/>
      <c r="BQ415" s="225"/>
      <c r="BR415" s="225"/>
      <c r="BS415" s="225"/>
      <c r="BT415" s="225"/>
      <c r="BU415" s="225"/>
      <c r="BV415" s="225"/>
      <c r="BW415" s="225"/>
      <c r="BX415" s="225"/>
      <c r="BY415" s="225"/>
      <c r="BZ415" s="225"/>
      <c r="CA415" s="225"/>
      <c r="CB415" s="225"/>
      <c r="CC415" s="225"/>
      <c r="CD415" s="225"/>
      <c r="CE415" s="225"/>
      <c r="CF415" s="225"/>
      <c r="CG415" s="225"/>
      <c r="CH415" s="225"/>
      <c r="CI415" s="225"/>
      <c r="CJ415" s="225"/>
      <c r="CK415" s="225"/>
      <c r="CL415" s="225"/>
      <c r="CM415" s="225"/>
      <c r="CN415" s="225"/>
      <c r="CO415" s="225"/>
      <c r="CP415" s="225"/>
      <c r="CQ415" s="225"/>
      <c r="CR415" s="225"/>
      <c r="CS415" s="225"/>
      <c r="CT415" s="225"/>
      <c r="CU415" s="225"/>
      <c r="CV415" s="225"/>
      <c r="CW415" s="225"/>
      <c r="CX415" s="225"/>
      <c r="CY415" s="225"/>
      <c r="CZ415" s="225"/>
    </row>
    <row r="416" spans="2:104" x14ac:dyDescent="0.2">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576"/>
      <c r="AH416" s="225"/>
      <c r="AI416" s="225"/>
      <c r="AJ416" s="225"/>
      <c r="AK416" s="225"/>
      <c r="AL416" s="225"/>
      <c r="AM416" s="225"/>
      <c r="AN416" s="225"/>
      <c r="AO416" s="225"/>
      <c r="AP416" s="225"/>
      <c r="AQ416" s="576"/>
      <c r="AR416" s="576"/>
      <c r="AS416" s="584"/>
      <c r="AT416" s="584"/>
      <c r="AU416" s="584"/>
      <c r="AV416" s="584"/>
      <c r="AW416" s="576"/>
      <c r="AX416" s="576"/>
      <c r="AY416" s="576"/>
      <c r="AZ416" s="576"/>
      <c r="BA416" s="576"/>
      <c r="BB416" s="576"/>
      <c r="BD416" s="225"/>
      <c r="BE416" s="225"/>
      <c r="BF416" s="225"/>
      <c r="BG416" s="225"/>
      <c r="BH416" s="225"/>
      <c r="BI416" s="225"/>
      <c r="BJ416" s="225"/>
      <c r="BK416" s="225"/>
      <c r="BL416" s="225"/>
      <c r="BM416" s="225"/>
      <c r="BN416" s="225"/>
      <c r="BO416" s="225"/>
      <c r="BP416" s="225"/>
      <c r="BQ416" s="225"/>
      <c r="BR416" s="225"/>
      <c r="BS416" s="225"/>
      <c r="BT416" s="225"/>
      <c r="BU416" s="225"/>
      <c r="BV416" s="225"/>
      <c r="BW416" s="225"/>
      <c r="BX416" s="225"/>
      <c r="BY416" s="225"/>
      <c r="BZ416" s="225"/>
      <c r="CA416" s="225"/>
      <c r="CB416" s="225"/>
      <c r="CC416" s="225"/>
      <c r="CD416" s="225"/>
      <c r="CE416" s="225"/>
      <c r="CF416" s="225"/>
      <c r="CG416" s="225"/>
      <c r="CH416" s="225"/>
      <c r="CI416" s="225"/>
      <c r="CJ416" s="225"/>
      <c r="CK416" s="225"/>
      <c r="CL416" s="225"/>
      <c r="CM416" s="225"/>
      <c r="CN416" s="225"/>
      <c r="CO416" s="225"/>
      <c r="CP416" s="225"/>
      <c r="CQ416" s="225"/>
      <c r="CR416" s="225"/>
      <c r="CS416" s="225"/>
      <c r="CT416" s="225"/>
      <c r="CU416" s="225"/>
      <c r="CV416" s="225"/>
      <c r="CW416" s="225"/>
      <c r="CX416" s="225"/>
      <c r="CY416" s="225"/>
      <c r="CZ416" s="225"/>
    </row>
    <row r="417" spans="2:104" x14ac:dyDescent="0.2">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576"/>
      <c r="AH417" s="225"/>
      <c r="AI417" s="225"/>
      <c r="AJ417" s="225"/>
      <c r="AK417" s="225"/>
      <c r="AL417" s="225"/>
      <c r="AM417" s="225"/>
      <c r="AN417" s="225"/>
      <c r="AO417" s="225"/>
      <c r="AP417" s="225"/>
      <c r="AQ417" s="576"/>
      <c r="AR417" s="576"/>
      <c r="AS417" s="584"/>
      <c r="AT417" s="584"/>
      <c r="AU417" s="584"/>
      <c r="AV417" s="584"/>
      <c r="AW417" s="576"/>
      <c r="AX417" s="576"/>
      <c r="AY417" s="576"/>
      <c r="AZ417" s="576"/>
      <c r="BA417" s="576"/>
      <c r="BB417" s="576"/>
      <c r="BD417" s="225"/>
      <c r="BE417" s="225"/>
      <c r="BF417" s="225"/>
      <c r="BG417" s="225"/>
      <c r="BH417" s="225"/>
      <c r="BI417" s="225"/>
      <c r="BJ417" s="225"/>
      <c r="BK417" s="225"/>
      <c r="BL417" s="225"/>
      <c r="BM417" s="225"/>
      <c r="BN417" s="225"/>
      <c r="BO417" s="225"/>
      <c r="BP417" s="225"/>
      <c r="BQ417" s="225"/>
      <c r="BR417" s="225"/>
      <c r="BS417" s="225"/>
      <c r="BT417" s="225"/>
      <c r="BU417" s="225"/>
      <c r="BV417" s="225"/>
      <c r="BW417" s="225"/>
      <c r="BX417" s="225"/>
      <c r="BY417" s="225"/>
      <c r="BZ417" s="225"/>
      <c r="CA417" s="225"/>
      <c r="CB417" s="225"/>
      <c r="CC417" s="225"/>
      <c r="CD417" s="225"/>
      <c r="CE417" s="225"/>
      <c r="CF417" s="225"/>
      <c r="CG417" s="225"/>
      <c r="CH417" s="225"/>
      <c r="CI417" s="225"/>
      <c r="CJ417" s="225"/>
      <c r="CK417" s="225"/>
      <c r="CL417" s="225"/>
      <c r="CM417" s="225"/>
      <c r="CN417" s="225"/>
      <c r="CO417" s="225"/>
      <c r="CP417" s="225"/>
      <c r="CQ417" s="225"/>
      <c r="CR417" s="225"/>
      <c r="CS417" s="225"/>
      <c r="CT417" s="225"/>
      <c r="CU417" s="225"/>
      <c r="CV417" s="225"/>
      <c r="CW417" s="225"/>
      <c r="CX417" s="225"/>
      <c r="CY417" s="225"/>
      <c r="CZ417" s="225"/>
    </row>
    <row r="418" spans="2:104" x14ac:dyDescent="0.2">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c r="AA418" s="225"/>
      <c r="AB418" s="225"/>
      <c r="AC418" s="225"/>
      <c r="AD418" s="225"/>
      <c r="AE418" s="225"/>
      <c r="AF418" s="225"/>
      <c r="AG418" s="576"/>
      <c r="AH418" s="225"/>
      <c r="AI418" s="225"/>
      <c r="AJ418" s="225"/>
      <c r="AK418" s="225"/>
      <c r="AL418" s="225"/>
      <c r="AM418" s="225"/>
      <c r="AN418" s="225"/>
      <c r="AO418" s="225"/>
      <c r="AP418" s="225"/>
      <c r="AQ418" s="576"/>
      <c r="AR418" s="576"/>
      <c r="AS418" s="584"/>
      <c r="AT418" s="584"/>
      <c r="AU418" s="584"/>
      <c r="AV418" s="584"/>
      <c r="AW418" s="576"/>
      <c r="AX418" s="576"/>
      <c r="AY418" s="576"/>
      <c r="AZ418" s="576"/>
      <c r="BA418" s="576"/>
      <c r="BB418" s="576"/>
      <c r="BD418" s="225"/>
      <c r="BE418" s="225"/>
      <c r="BF418" s="225"/>
      <c r="BG418" s="225"/>
      <c r="BH418" s="225"/>
      <c r="BI418" s="225"/>
      <c r="BJ418" s="225"/>
      <c r="BK418" s="225"/>
      <c r="BL418" s="225"/>
      <c r="BM418" s="225"/>
      <c r="BN418" s="225"/>
      <c r="BO418" s="225"/>
      <c r="BP418" s="225"/>
      <c r="BQ418" s="225"/>
      <c r="BR418" s="225"/>
      <c r="BS418" s="225"/>
      <c r="BT418" s="225"/>
      <c r="BU418" s="225"/>
      <c r="BV418" s="225"/>
      <c r="BW418" s="225"/>
      <c r="BX418" s="225"/>
      <c r="BY418" s="225"/>
      <c r="BZ418" s="225"/>
      <c r="CA418" s="225"/>
      <c r="CB418" s="225"/>
      <c r="CC418" s="225"/>
      <c r="CD418" s="225"/>
      <c r="CE418" s="225"/>
      <c r="CF418" s="225"/>
      <c r="CG418" s="225"/>
      <c r="CH418" s="225"/>
      <c r="CI418" s="225"/>
      <c r="CJ418" s="225"/>
      <c r="CK418" s="225"/>
      <c r="CL418" s="225"/>
      <c r="CM418" s="225"/>
      <c r="CN418" s="225"/>
      <c r="CO418" s="225"/>
      <c r="CP418" s="225"/>
      <c r="CQ418" s="225"/>
      <c r="CR418" s="225"/>
      <c r="CS418" s="225"/>
      <c r="CT418" s="225"/>
      <c r="CU418" s="225"/>
      <c r="CV418" s="225"/>
      <c r="CW418" s="225"/>
      <c r="CX418" s="225"/>
      <c r="CY418" s="225"/>
      <c r="CZ418" s="225"/>
    </row>
    <row r="419" spans="2:104" x14ac:dyDescent="0.2">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c r="AA419" s="225"/>
      <c r="AB419" s="225"/>
      <c r="AC419" s="225"/>
      <c r="AD419" s="225"/>
      <c r="AE419" s="225"/>
      <c r="AF419" s="225"/>
      <c r="AG419" s="576"/>
      <c r="AH419" s="225"/>
      <c r="AI419" s="225"/>
      <c r="AJ419" s="225"/>
      <c r="AK419" s="225"/>
      <c r="AL419" s="225"/>
      <c r="AM419" s="225"/>
      <c r="AN419" s="225"/>
      <c r="AO419" s="225"/>
      <c r="AP419" s="225"/>
      <c r="AQ419" s="576"/>
      <c r="AR419" s="576"/>
      <c r="AS419" s="584"/>
      <c r="AT419" s="584"/>
      <c r="AU419" s="584"/>
      <c r="AV419" s="584"/>
      <c r="AW419" s="576"/>
      <c r="AX419" s="576"/>
      <c r="AY419" s="576"/>
      <c r="AZ419" s="576"/>
      <c r="BA419" s="576"/>
      <c r="BB419" s="576"/>
      <c r="BD419" s="225"/>
      <c r="BE419" s="225"/>
      <c r="BF419" s="225"/>
      <c r="BG419" s="225"/>
      <c r="BH419" s="225"/>
      <c r="BI419" s="225"/>
      <c r="BJ419" s="225"/>
      <c r="BK419" s="225"/>
      <c r="BL419" s="225"/>
      <c r="BM419" s="225"/>
      <c r="BN419" s="225"/>
      <c r="BO419" s="225"/>
      <c r="BP419" s="225"/>
      <c r="BQ419" s="225"/>
      <c r="BR419" s="225"/>
      <c r="BS419" s="225"/>
      <c r="BT419" s="225"/>
      <c r="BU419" s="225"/>
      <c r="BV419" s="225"/>
      <c r="BW419" s="225"/>
      <c r="BX419" s="225"/>
      <c r="BY419" s="225"/>
      <c r="BZ419" s="225"/>
      <c r="CA419" s="225"/>
      <c r="CB419" s="225"/>
      <c r="CC419" s="225"/>
      <c r="CD419" s="225"/>
      <c r="CE419" s="225"/>
      <c r="CF419" s="225"/>
      <c r="CG419" s="225"/>
      <c r="CH419" s="225"/>
      <c r="CI419" s="225"/>
      <c r="CJ419" s="225"/>
      <c r="CK419" s="225"/>
      <c r="CL419" s="225"/>
      <c r="CM419" s="225"/>
      <c r="CN419" s="225"/>
      <c r="CO419" s="225"/>
      <c r="CP419" s="225"/>
      <c r="CQ419" s="225"/>
      <c r="CR419" s="225"/>
      <c r="CS419" s="225"/>
      <c r="CT419" s="225"/>
      <c r="CU419" s="225"/>
      <c r="CV419" s="225"/>
      <c r="CW419" s="225"/>
      <c r="CX419" s="225"/>
      <c r="CY419" s="225"/>
      <c r="CZ419" s="225"/>
    </row>
    <row r="420" spans="2:104" x14ac:dyDescent="0.2">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c r="AA420" s="225"/>
      <c r="AB420" s="225"/>
      <c r="AC420" s="225"/>
      <c r="AD420" s="225"/>
      <c r="AE420" s="225"/>
      <c r="AF420" s="225"/>
      <c r="AG420" s="576"/>
      <c r="AH420" s="225"/>
      <c r="AI420" s="225"/>
      <c r="AJ420" s="225"/>
      <c r="AK420" s="225"/>
      <c r="AL420" s="225"/>
      <c r="AM420" s="225"/>
      <c r="AN420" s="225"/>
      <c r="AO420" s="225"/>
      <c r="AP420" s="225"/>
      <c r="AQ420" s="576"/>
      <c r="AR420" s="576"/>
      <c r="AS420" s="584"/>
      <c r="AT420" s="584"/>
      <c r="AU420" s="584"/>
      <c r="AV420" s="584"/>
      <c r="AW420" s="576"/>
      <c r="AX420" s="576"/>
      <c r="AY420" s="576"/>
      <c r="AZ420" s="576"/>
      <c r="BA420" s="576"/>
      <c r="BB420" s="576"/>
      <c r="BD420" s="225"/>
      <c r="BE420" s="225"/>
      <c r="BF420" s="225"/>
      <c r="BG420" s="225"/>
      <c r="BH420" s="225"/>
      <c r="BI420" s="225"/>
      <c r="BJ420" s="225"/>
      <c r="BK420" s="225"/>
      <c r="BL420" s="225"/>
      <c r="BM420" s="225"/>
      <c r="BN420" s="225"/>
      <c r="BO420" s="225"/>
      <c r="BP420" s="225"/>
      <c r="BQ420" s="225"/>
      <c r="BR420" s="225"/>
      <c r="BS420" s="225"/>
      <c r="BT420" s="225"/>
      <c r="BU420" s="225"/>
      <c r="BV420" s="225"/>
      <c r="BW420" s="225"/>
      <c r="BX420" s="225"/>
      <c r="BY420" s="225"/>
      <c r="BZ420" s="225"/>
      <c r="CA420" s="225"/>
      <c r="CB420" s="225"/>
      <c r="CC420" s="225"/>
      <c r="CD420" s="225"/>
      <c r="CE420" s="225"/>
      <c r="CF420" s="225"/>
      <c r="CG420" s="225"/>
      <c r="CH420" s="225"/>
      <c r="CI420" s="225"/>
      <c r="CJ420" s="225"/>
      <c r="CK420" s="225"/>
      <c r="CL420" s="225"/>
      <c r="CM420" s="225"/>
      <c r="CN420" s="225"/>
      <c r="CO420" s="225"/>
      <c r="CP420" s="225"/>
      <c r="CQ420" s="225"/>
      <c r="CR420" s="225"/>
      <c r="CS420" s="225"/>
      <c r="CT420" s="225"/>
      <c r="CU420" s="225"/>
      <c r="CV420" s="225"/>
      <c r="CW420" s="225"/>
      <c r="CX420" s="225"/>
      <c r="CY420" s="225"/>
      <c r="CZ420" s="225"/>
    </row>
    <row r="421" spans="2:104" x14ac:dyDescent="0.2">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c r="AA421" s="225"/>
      <c r="AB421" s="225"/>
      <c r="AC421" s="225"/>
      <c r="AD421" s="225"/>
      <c r="AE421" s="225"/>
      <c r="AF421" s="225"/>
      <c r="AG421" s="576"/>
      <c r="AH421" s="225"/>
      <c r="AI421" s="225"/>
      <c r="AJ421" s="225"/>
      <c r="AK421" s="225"/>
      <c r="AL421" s="225"/>
      <c r="AM421" s="225"/>
      <c r="AN421" s="225"/>
      <c r="AO421" s="225"/>
      <c r="AP421" s="225"/>
      <c r="AQ421" s="576"/>
      <c r="AR421" s="576"/>
      <c r="AS421" s="584"/>
      <c r="AT421" s="584"/>
      <c r="AU421" s="584"/>
      <c r="AV421" s="584"/>
      <c r="AW421" s="576"/>
      <c r="AX421" s="576"/>
      <c r="AY421" s="576"/>
      <c r="AZ421" s="576"/>
      <c r="BA421" s="576"/>
      <c r="BB421" s="576"/>
      <c r="BD421" s="225"/>
      <c r="BE421" s="225"/>
      <c r="BF421" s="225"/>
      <c r="BG421" s="225"/>
      <c r="BH421" s="225"/>
      <c r="BI421" s="225"/>
      <c r="BJ421" s="225"/>
      <c r="BK421" s="225"/>
      <c r="BL421" s="225"/>
      <c r="BM421" s="225"/>
      <c r="BN421" s="225"/>
      <c r="BO421" s="225"/>
      <c r="BP421" s="225"/>
      <c r="BQ421" s="225"/>
      <c r="BR421" s="225"/>
      <c r="BS421" s="225"/>
      <c r="BT421" s="225"/>
      <c r="BU421" s="225"/>
      <c r="BV421" s="225"/>
      <c r="BW421" s="225"/>
      <c r="BX421" s="225"/>
      <c r="BY421" s="225"/>
      <c r="BZ421" s="225"/>
      <c r="CA421" s="225"/>
      <c r="CB421" s="225"/>
      <c r="CC421" s="225"/>
      <c r="CD421" s="225"/>
      <c r="CE421" s="225"/>
      <c r="CF421" s="225"/>
      <c r="CG421" s="225"/>
      <c r="CH421" s="225"/>
      <c r="CI421" s="225"/>
      <c r="CJ421" s="225"/>
      <c r="CK421" s="225"/>
      <c r="CL421" s="225"/>
      <c r="CM421" s="225"/>
      <c r="CN421" s="225"/>
      <c r="CO421" s="225"/>
      <c r="CP421" s="225"/>
      <c r="CQ421" s="225"/>
      <c r="CR421" s="225"/>
      <c r="CS421" s="225"/>
      <c r="CT421" s="225"/>
      <c r="CU421" s="225"/>
      <c r="CV421" s="225"/>
      <c r="CW421" s="225"/>
      <c r="CX421" s="225"/>
      <c r="CY421" s="225"/>
      <c r="CZ421" s="225"/>
    </row>
  </sheetData>
  <sheetProtection password="CC54" sheet="1" selectLockedCells="1"/>
  <dataConsolidate/>
  <customSheetViews>
    <customSheetView guid="{185EE8D7-C609-4CF4-B853-CF0D00460D6D}" showPageBreaks="1" printArea="1" hiddenColumns="1" showRuler="0" topLeftCell="A116">
      <selection sqref="A1:CD128"/>
      <rowBreaks count="1" manualBreakCount="1">
        <brk id="61" max="81" man="1"/>
      </rowBreaks>
      <pageMargins left="0.39370078740157483" right="0.19685039370078741" top="0.15748031496062992" bottom="0.19685039370078741" header="0.15748031496062992" footer="0.19685039370078741"/>
      <printOptions horizontalCentered="1" verticalCentered="1"/>
      <pageSetup paperSize="9" scale="77" fitToHeight="2" orientation="landscape" r:id="rId1"/>
      <headerFooter alignWithMargins="0"/>
    </customSheetView>
  </customSheetViews>
  <mergeCells count="1278">
    <mergeCell ref="AO125:AT125"/>
    <mergeCell ref="AH124:AN124"/>
    <mergeCell ref="D58:R58"/>
    <mergeCell ref="W117:AD117"/>
    <mergeCell ref="S117:T117"/>
    <mergeCell ref="AA206:AB206"/>
    <mergeCell ref="AC206:AD206"/>
    <mergeCell ref="AG206:AH206"/>
    <mergeCell ref="AP201:AQ201"/>
    <mergeCell ref="AN201:AO201"/>
    <mergeCell ref="AS204:AW204"/>
    <mergeCell ref="S125:AB125"/>
    <mergeCell ref="I127:P127"/>
    <mergeCell ref="BB75:BE75"/>
    <mergeCell ref="BB77:BE77"/>
    <mergeCell ref="D117:M117"/>
    <mergeCell ref="N117:R117"/>
    <mergeCell ref="W115:AD115"/>
    <mergeCell ref="D115:M115"/>
    <mergeCell ref="N113:R113"/>
    <mergeCell ref="D111:M111"/>
    <mergeCell ref="D40:R40"/>
    <mergeCell ref="AH122:BI122"/>
    <mergeCell ref="AK70:BE70"/>
    <mergeCell ref="AE100:AI100"/>
    <mergeCell ref="W111:AD111"/>
    <mergeCell ref="N115:R115"/>
    <mergeCell ref="AC71:AC73"/>
    <mergeCell ref="D80:L80"/>
    <mergeCell ref="D81:L81"/>
    <mergeCell ref="D95:L95"/>
    <mergeCell ref="D91:L91"/>
    <mergeCell ref="AF68:AK68"/>
    <mergeCell ref="BB124:BI124"/>
    <mergeCell ref="AO124:AT124"/>
    <mergeCell ref="BB125:BI125"/>
    <mergeCell ref="AU125:BA125"/>
    <mergeCell ref="AI206:AJ206"/>
    <mergeCell ref="BC201:BG201"/>
    <mergeCell ref="AG203:AH203"/>
    <mergeCell ref="AP204:AQ204"/>
    <mergeCell ref="AN203:AO203"/>
    <mergeCell ref="AI201:AJ201"/>
    <mergeCell ref="AE203:AF203"/>
    <mergeCell ref="O218:AP218"/>
    <mergeCell ref="AL56:AR56"/>
    <mergeCell ref="AL52:AT52"/>
    <mergeCell ref="AE207:AF207"/>
    <mergeCell ref="I126:P126"/>
    <mergeCell ref="AL60:AT60"/>
    <mergeCell ref="AI207:AJ207"/>
    <mergeCell ref="AG184:AL184"/>
    <mergeCell ref="S126:AB126"/>
    <mergeCell ref="D32:R32"/>
    <mergeCell ref="D34:R34"/>
    <mergeCell ref="D56:R56"/>
    <mergeCell ref="D36:R36"/>
    <mergeCell ref="AE99:AI99"/>
    <mergeCell ref="C70:AI70"/>
    <mergeCell ref="S40:AE40"/>
    <mergeCell ref="AH52:AI52"/>
    <mergeCell ref="C71:C73"/>
    <mergeCell ref="D38:R38"/>
    <mergeCell ref="Y207:Z207"/>
    <mergeCell ref="AG207:AH207"/>
    <mergeCell ref="AA207:AB207"/>
    <mergeCell ref="AC207:AD207"/>
    <mergeCell ref="AP206:AQ206"/>
    <mergeCell ref="Y206:Z206"/>
    <mergeCell ref="Y204:Z204"/>
    <mergeCell ref="AA204:AB204"/>
    <mergeCell ref="AE204:AF204"/>
    <mergeCell ref="AG204:AH204"/>
    <mergeCell ref="AG202:AH202"/>
    <mergeCell ref="AG201:AH201"/>
    <mergeCell ref="CC204:CG204"/>
    <mergeCell ref="D12:R12"/>
    <mergeCell ref="S12:AE12"/>
    <mergeCell ref="J186:M186"/>
    <mergeCell ref="CC207:CG207"/>
    <mergeCell ref="I105:AU107"/>
    <mergeCell ref="D207:L207"/>
    <mergeCell ref="AP207:AQ207"/>
    <mergeCell ref="AS207:AW207"/>
    <mergeCell ref="AN206:AO206"/>
    <mergeCell ref="BW206:CB206"/>
    <mergeCell ref="BC206:BG206"/>
    <mergeCell ref="CC206:CG206"/>
    <mergeCell ref="BP206:BV206"/>
    <mergeCell ref="BH206:BK206"/>
    <mergeCell ref="BW205:CB205"/>
    <mergeCell ref="BP205:BV205"/>
    <mergeCell ref="Y205:Z205"/>
    <mergeCell ref="AA205:AB205"/>
    <mergeCell ref="AE206:AF206"/>
    <mergeCell ref="AI205:AJ205"/>
    <mergeCell ref="AK206:AM206"/>
    <mergeCell ref="AI204:AJ204"/>
    <mergeCell ref="AC205:AD205"/>
    <mergeCell ref="AE205:AF205"/>
    <mergeCell ref="AG205:AH205"/>
    <mergeCell ref="CP393:CR393"/>
    <mergeCell ref="CP387:CR387"/>
    <mergeCell ref="CP342:CR342"/>
    <mergeCell ref="CP388:CR388"/>
    <mergeCell ref="CP384:CR384"/>
    <mergeCell ref="CP385:CR385"/>
    <mergeCell ref="CP386:CR386"/>
    <mergeCell ref="CP349:CR349"/>
    <mergeCell ref="CP352:CQ352"/>
    <mergeCell ref="CP277:CR277"/>
    <mergeCell ref="CP279:CR279"/>
    <mergeCell ref="CP275:CR275"/>
    <mergeCell ref="BZ255:CG255"/>
    <mergeCell ref="AC202:AD202"/>
    <mergeCell ref="AE202:AF202"/>
    <mergeCell ref="AK204:AM204"/>
    <mergeCell ref="AN204:AO204"/>
    <mergeCell ref="AK205:AM205"/>
    <mergeCell ref="AN205:AO205"/>
    <mergeCell ref="CC217:CG217"/>
    <mergeCell ref="BB231:BK231"/>
    <mergeCell ref="BB232:BK232"/>
    <mergeCell ref="BV221:BZ221"/>
    <mergeCell ref="BL231:BR235"/>
    <mergeCell ref="CP383:CR383"/>
    <mergeCell ref="CP380:CR380"/>
    <mergeCell ref="BS253:BY253"/>
    <mergeCell ref="BM252:BR252"/>
    <mergeCell ref="CP280:CR280"/>
    <mergeCell ref="BL240:BR240"/>
    <mergeCell ref="CH218:CL218"/>
    <mergeCell ref="CA228:CG229"/>
    <mergeCell ref="S6:AE6"/>
    <mergeCell ref="CP274:CR274"/>
    <mergeCell ref="BZ256:CG256"/>
    <mergeCell ref="CA190:CG190"/>
    <mergeCell ref="BW188:BZ188"/>
    <mergeCell ref="CH221:CL221"/>
    <mergeCell ref="BS255:BY255"/>
    <mergeCell ref="BZ253:CG253"/>
    <mergeCell ref="BL245:BR245"/>
    <mergeCell ref="S16:AE16"/>
    <mergeCell ref="AA96:AB96"/>
    <mergeCell ref="Y71:Z73"/>
    <mergeCell ref="AE87:AI87"/>
    <mergeCell ref="AP74:AS74"/>
    <mergeCell ref="AP77:AS77"/>
    <mergeCell ref="AP86:AS86"/>
    <mergeCell ref="AP87:AS87"/>
    <mergeCell ref="AP88:AS88"/>
    <mergeCell ref="AP81:AS81"/>
    <mergeCell ref="AF40:AK40"/>
    <mergeCell ref="O71:U73"/>
    <mergeCell ref="V71:X73"/>
    <mergeCell ref="AA68:AE68"/>
    <mergeCell ref="S15:AE15"/>
    <mergeCell ref="W77:X77"/>
    <mergeCell ref="AM184:AQ184"/>
    <mergeCell ref="AI203:AJ203"/>
    <mergeCell ref="BC204:BG204"/>
    <mergeCell ref="AS205:AW205"/>
    <mergeCell ref="AK203:AM203"/>
    <mergeCell ref="AK201:AM201"/>
    <mergeCell ref="AS201:AW201"/>
    <mergeCell ref="CP276:CR276"/>
    <mergeCell ref="J188:V188"/>
    <mergeCell ref="M101:N101"/>
    <mergeCell ref="C2:AE2"/>
    <mergeCell ref="AF32:AK32"/>
    <mergeCell ref="AF34:AK34"/>
    <mergeCell ref="AF36:AK36"/>
    <mergeCell ref="AF38:AK38"/>
    <mergeCell ref="C4:AE4"/>
    <mergeCell ref="AP228:BQ229"/>
    <mergeCell ref="D101:L101"/>
    <mergeCell ref="M92:N96"/>
    <mergeCell ref="C105:H107"/>
    <mergeCell ref="Y101:Z101"/>
    <mergeCell ref="D100:L100"/>
    <mergeCell ref="M100:N100"/>
    <mergeCell ref="N111:R111"/>
    <mergeCell ref="O85:U85"/>
    <mergeCell ref="D64:R64"/>
    <mergeCell ref="M78:N91"/>
    <mergeCell ref="M97:N97"/>
    <mergeCell ref="M71:N73"/>
    <mergeCell ref="O101:U101"/>
    <mergeCell ref="O89:U89"/>
    <mergeCell ref="D75:L75"/>
    <mergeCell ref="D77:L77"/>
    <mergeCell ref="AA99:AB99"/>
    <mergeCell ref="C66:AK66"/>
    <mergeCell ref="M99:N99"/>
    <mergeCell ref="D92:L92"/>
    <mergeCell ref="O84:U84"/>
    <mergeCell ref="O88:U88"/>
    <mergeCell ref="CP303:CR303"/>
    <mergeCell ref="CP309:CR309"/>
    <mergeCell ref="CP308:CR308"/>
    <mergeCell ref="D113:M113"/>
    <mergeCell ref="S34:AE34"/>
    <mergeCell ref="S36:AE36"/>
    <mergeCell ref="W113:AD113"/>
    <mergeCell ref="S111:V111"/>
    <mergeCell ref="S113:V113"/>
    <mergeCell ref="CP288:CR288"/>
    <mergeCell ref="CP289:CR289"/>
    <mergeCell ref="CP290:CR290"/>
    <mergeCell ref="CP291:CR291"/>
    <mergeCell ref="CP292:CR292"/>
    <mergeCell ref="CP302:CR302"/>
    <mergeCell ref="D99:L99"/>
    <mergeCell ref="AE94:AI94"/>
    <mergeCell ref="D96:L96"/>
    <mergeCell ref="D76:L76"/>
    <mergeCell ref="AK75:AO75"/>
    <mergeCell ref="AK77:AO77"/>
    <mergeCell ref="AP75:AS75"/>
    <mergeCell ref="AP80:AS80"/>
    <mergeCell ref="AA83:AB83"/>
    <mergeCell ref="S115:V115"/>
    <mergeCell ref="D83:L83"/>
    <mergeCell ref="D84:L84"/>
    <mergeCell ref="D85:L85"/>
    <mergeCell ref="AE85:AI85"/>
    <mergeCell ref="D78:L78"/>
    <mergeCell ref="D79:L79"/>
    <mergeCell ref="D82:L82"/>
    <mergeCell ref="CP312:CR312"/>
    <mergeCell ref="CP304:CR304"/>
    <mergeCell ref="CP297:CQ297"/>
    <mergeCell ref="CP310:CR310"/>
    <mergeCell ref="CP311:CR311"/>
    <mergeCell ref="Y92:Z92"/>
    <mergeCell ref="S17:AE17"/>
    <mergeCell ref="S18:AE18"/>
    <mergeCell ref="AE81:AI81"/>
    <mergeCell ref="M74:N77"/>
    <mergeCell ref="Y81:Z81"/>
    <mergeCell ref="Y82:Z82"/>
    <mergeCell ref="O75:U75"/>
    <mergeCell ref="D30:R30"/>
    <mergeCell ref="D86:L86"/>
    <mergeCell ref="D87:L87"/>
    <mergeCell ref="D88:L88"/>
    <mergeCell ref="D89:L89"/>
    <mergeCell ref="D90:L90"/>
    <mergeCell ref="D94:L94"/>
    <mergeCell ref="D93:L93"/>
    <mergeCell ref="AA84:AB84"/>
    <mergeCell ref="AP85:AS85"/>
    <mergeCell ref="AP92:AS92"/>
    <mergeCell ref="AP93:AS93"/>
    <mergeCell ref="AE92:AI92"/>
    <mergeCell ref="AE93:AI93"/>
    <mergeCell ref="AK93:AO93"/>
    <mergeCell ref="D74:L74"/>
    <mergeCell ref="O74:U74"/>
    <mergeCell ref="AP83:AS83"/>
    <mergeCell ref="AK74:AO74"/>
    <mergeCell ref="AB24:AE24"/>
    <mergeCell ref="S24:AA24"/>
    <mergeCell ref="S30:AE30"/>
    <mergeCell ref="S32:AE32"/>
    <mergeCell ref="Y74:Z74"/>
    <mergeCell ref="AA71:AB73"/>
    <mergeCell ref="AJ52:AK52"/>
    <mergeCell ref="S8:AE8"/>
    <mergeCell ref="S9:AE9"/>
    <mergeCell ref="S10:AE10"/>
    <mergeCell ref="S64:AK64"/>
    <mergeCell ref="S11:AE11"/>
    <mergeCell ref="S58:AK58"/>
    <mergeCell ref="S14:AE14"/>
    <mergeCell ref="S56:AK56"/>
    <mergeCell ref="S60:AB60"/>
    <mergeCell ref="S20:AE20"/>
    <mergeCell ref="S44:AK44"/>
    <mergeCell ref="S38:AE38"/>
    <mergeCell ref="D8:R8"/>
    <mergeCell ref="D10:R10"/>
    <mergeCell ref="D16:R16"/>
    <mergeCell ref="D18:R18"/>
    <mergeCell ref="D20:R20"/>
    <mergeCell ref="D24:R24"/>
    <mergeCell ref="D14:R14"/>
    <mergeCell ref="CP328:CR328"/>
    <mergeCell ref="CP348:CR348"/>
    <mergeCell ref="CP347:CR347"/>
    <mergeCell ref="CP351:CQ351"/>
    <mergeCell ref="CP337:CS337"/>
    <mergeCell ref="CP338:CS338"/>
    <mergeCell ref="CR339:CS339"/>
    <mergeCell ref="CP339:CQ339"/>
    <mergeCell ref="CP344:CR344"/>
    <mergeCell ref="CP343:CR343"/>
    <mergeCell ref="CP341:CR341"/>
    <mergeCell ref="CP336:CS336"/>
    <mergeCell ref="CP321:CR321"/>
    <mergeCell ref="CP322:CR322"/>
    <mergeCell ref="CP330:CR330"/>
    <mergeCell ref="CP329:CR329"/>
    <mergeCell ref="CS332:CV332"/>
    <mergeCell ref="CP323:CR323"/>
    <mergeCell ref="CP332:CR332"/>
    <mergeCell ref="CP324:CR324"/>
    <mergeCell ref="CP286:CR286"/>
    <mergeCell ref="CP278:CR278"/>
    <mergeCell ref="CP326:CR326"/>
    <mergeCell ref="CP327:CR327"/>
    <mergeCell ref="CP281:CR281"/>
    <mergeCell ref="CP295:CR295"/>
    <mergeCell ref="CP313:CR313"/>
    <mergeCell ref="CP284:CR284"/>
    <mergeCell ref="CP287:CR287"/>
    <mergeCell ref="CP293:CR293"/>
    <mergeCell ref="CP335:CS335"/>
    <mergeCell ref="AT72:AW73"/>
    <mergeCell ref="AF60:AK60"/>
    <mergeCell ref="D68:V68"/>
    <mergeCell ref="D71:L73"/>
    <mergeCell ref="BW251:CG251"/>
    <mergeCell ref="CP325:CR325"/>
    <mergeCell ref="CP319:CR319"/>
    <mergeCell ref="CP298:CR298"/>
    <mergeCell ref="CP294:CQ294"/>
    <mergeCell ref="CB260:CG261"/>
    <mergeCell ref="BN260:CA261"/>
    <mergeCell ref="BG260:BM261"/>
    <mergeCell ref="AS255:BD255"/>
    <mergeCell ref="AL255:AR255"/>
    <mergeCell ref="BZ252:CG252"/>
    <mergeCell ref="BF253:BL253"/>
    <mergeCell ref="BZ254:CG254"/>
    <mergeCell ref="BS254:BY254"/>
    <mergeCell ref="BS252:BY252"/>
    <mergeCell ref="BF252:BL252"/>
    <mergeCell ref="BL243:BR243"/>
    <mergeCell ref="AS253:BD253"/>
    <mergeCell ref="BB234:BK234"/>
    <mergeCell ref="AP245:AW245"/>
    <mergeCell ref="AP243:AW243"/>
    <mergeCell ref="BB242:BK242"/>
    <mergeCell ref="O203:U203"/>
    <mergeCell ref="D205:L205"/>
    <mergeCell ref="D208:L208"/>
    <mergeCell ref="D210:L210"/>
    <mergeCell ref="O213:U213"/>
    <mergeCell ref="D212:L212"/>
    <mergeCell ref="D204:L204"/>
    <mergeCell ref="D206:L206"/>
    <mergeCell ref="AG215:AH215"/>
    <mergeCell ref="AA209:AB209"/>
    <mergeCell ref="BC219:CG220"/>
    <mergeCell ref="BE247:BL247"/>
    <mergeCell ref="AP236:AW236"/>
    <mergeCell ref="AP237:AW237"/>
    <mergeCell ref="V217:X217"/>
    <mergeCell ref="CC209:CG209"/>
    <mergeCell ref="BP209:BV209"/>
    <mergeCell ref="BP210:BV210"/>
    <mergeCell ref="BW216:CB216"/>
    <mergeCell ref="D217:L217"/>
    <mergeCell ref="O214:U214"/>
    <mergeCell ref="O216:U216"/>
    <mergeCell ref="V209:X209"/>
    <mergeCell ref="V212:X212"/>
    <mergeCell ref="D214:L214"/>
    <mergeCell ref="D216:L216"/>
    <mergeCell ref="D213:L213"/>
    <mergeCell ref="D211:L211"/>
    <mergeCell ref="O215:U215"/>
    <mergeCell ref="D215:L215"/>
    <mergeCell ref="V210:X210"/>
    <mergeCell ref="AP241:AW241"/>
    <mergeCell ref="D209:L209"/>
    <mergeCell ref="O204:U204"/>
    <mergeCell ref="V198:X200"/>
    <mergeCell ref="V205:X205"/>
    <mergeCell ref="M198:N198"/>
    <mergeCell ref="D201:L201"/>
    <mergeCell ref="D202:L202"/>
    <mergeCell ref="V203:X203"/>
    <mergeCell ref="M201:N201"/>
    <mergeCell ref="Y209:Z209"/>
    <mergeCell ref="AC208:AD208"/>
    <mergeCell ref="O205:U205"/>
    <mergeCell ref="Y201:Z201"/>
    <mergeCell ref="O201:U201"/>
    <mergeCell ref="AC203:AD203"/>
    <mergeCell ref="V201:X201"/>
    <mergeCell ref="AC204:AD204"/>
    <mergeCell ref="V202:X202"/>
    <mergeCell ref="M199:N199"/>
    <mergeCell ref="AA208:AB208"/>
    <mergeCell ref="O208:U208"/>
    <mergeCell ref="Y203:Z203"/>
    <mergeCell ref="AA203:AB203"/>
    <mergeCell ref="O198:U200"/>
    <mergeCell ref="V204:X204"/>
    <mergeCell ref="O207:U207"/>
    <mergeCell ref="V207:X207"/>
    <mergeCell ref="V206:X206"/>
    <mergeCell ref="O209:U209"/>
    <mergeCell ref="V208:X208"/>
    <mergeCell ref="O206:U206"/>
    <mergeCell ref="D203:L203"/>
    <mergeCell ref="BM257:BR257"/>
    <mergeCell ref="BF254:BL254"/>
    <mergeCell ref="AS256:BD256"/>
    <mergeCell ref="BM256:BR256"/>
    <mergeCell ref="BM254:BR254"/>
    <mergeCell ref="BZ257:CG257"/>
    <mergeCell ref="BS257:BY257"/>
    <mergeCell ref="BF255:BL255"/>
    <mergeCell ref="AL257:AR257"/>
    <mergeCell ref="BM255:BR255"/>
    <mergeCell ref="BM253:BR253"/>
    <mergeCell ref="AL256:AR256"/>
    <mergeCell ref="AS254:BD254"/>
    <mergeCell ref="BF256:BL256"/>
    <mergeCell ref="AL253:AR253"/>
    <mergeCell ref="AL254:AR254"/>
    <mergeCell ref="Y208:Z208"/>
    <mergeCell ref="AA215:AB215"/>
    <mergeCell ref="Y211:Z211"/>
    <mergeCell ref="AS216:AW216"/>
    <mergeCell ref="BP214:BV214"/>
    <mergeCell ref="AN211:AO211"/>
    <mergeCell ref="AN215:AO215"/>
    <mergeCell ref="BS239:CA239"/>
    <mergeCell ref="BP216:BV216"/>
    <mergeCell ref="BW215:CB215"/>
    <mergeCell ref="BL242:BR242"/>
    <mergeCell ref="BL237:BR237"/>
    <mergeCell ref="BB239:BK239"/>
    <mergeCell ref="AP242:AW242"/>
    <mergeCell ref="BB236:BK236"/>
    <mergeCell ref="BE248:BL248"/>
    <mergeCell ref="AB257:AJ257"/>
    <mergeCell ref="S254:AA254"/>
    <mergeCell ref="Y217:Z217"/>
    <mergeCell ref="Y215:Z215"/>
    <mergeCell ref="AC211:AD211"/>
    <mergeCell ref="AC215:AD215"/>
    <mergeCell ref="I242:L242"/>
    <mergeCell ref="AG214:AH214"/>
    <mergeCell ref="AB255:AJ255"/>
    <mergeCell ref="S251:AJ251"/>
    <mergeCell ref="S255:AA255"/>
    <mergeCell ref="AB252:AJ252"/>
    <mergeCell ref="I241:L241"/>
    <mergeCell ref="AI216:AJ216"/>
    <mergeCell ref="AD240:AF240"/>
    <mergeCell ref="AU260:BF261"/>
    <mergeCell ref="AS257:BD257"/>
    <mergeCell ref="BF257:BL257"/>
    <mergeCell ref="I256:P256"/>
    <mergeCell ref="O211:U211"/>
    <mergeCell ref="V211:X211"/>
    <mergeCell ref="I250:P252"/>
    <mergeCell ref="O212:U212"/>
    <mergeCell ref="O243:X243"/>
    <mergeCell ref="AP231:AW235"/>
    <mergeCell ref="AV221:BI221"/>
    <mergeCell ref="BL238:BR238"/>
    <mergeCell ref="BL241:BR241"/>
    <mergeCell ref="AP238:AW238"/>
    <mergeCell ref="AP239:AW239"/>
    <mergeCell ref="AP240:AW240"/>
    <mergeCell ref="BE249:BL249"/>
    <mergeCell ref="BC209:BG209"/>
    <mergeCell ref="AE209:AF209"/>
    <mergeCell ref="AP209:AQ209"/>
    <mergeCell ref="AK209:AM209"/>
    <mergeCell ref="AN210:AO210"/>
    <mergeCell ref="AI210:AJ210"/>
    <mergeCell ref="AN209:AO209"/>
    <mergeCell ref="AA217:AB217"/>
    <mergeCell ref="AP213:AQ213"/>
    <mergeCell ref="AE215:AF215"/>
    <mergeCell ref="BB238:BK238"/>
    <mergeCell ref="BB240:BK240"/>
    <mergeCell ref="AH230:AJ230"/>
    <mergeCell ref="AG232:AN232"/>
    <mergeCell ref="BH211:BK211"/>
    <mergeCell ref="AD242:AF242"/>
    <mergeCell ref="C257:H257"/>
    <mergeCell ref="O210:U210"/>
    <mergeCell ref="Y210:Z210"/>
    <mergeCell ref="C250:H250"/>
    <mergeCell ref="V215:X215"/>
    <mergeCell ref="I257:P257"/>
    <mergeCell ref="C253:H253"/>
    <mergeCell ref="N245:AJ246"/>
    <mergeCell ref="S257:AA257"/>
    <mergeCell ref="AB256:AJ256"/>
    <mergeCell ref="I254:P254"/>
    <mergeCell ref="S253:AA253"/>
    <mergeCell ref="I253:P253"/>
    <mergeCell ref="I255:P255"/>
    <mergeCell ref="S256:AA256"/>
    <mergeCell ref="AB253:AJ253"/>
    <mergeCell ref="BC211:BG211"/>
    <mergeCell ref="C251:H251"/>
    <mergeCell ref="D252:G252"/>
    <mergeCell ref="C245:H245"/>
    <mergeCell ref="Z241:AC241"/>
    <mergeCell ref="C242:H242"/>
    <mergeCell ref="M241:N241"/>
    <mergeCell ref="AC213:AD213"/>
    <mergeCell ref="AP215:AQ215"/>
    <mergeCell ref="C255:H255"/>
    <mergeCell ref="S250:AJ250"/>
    <mergeCell ref="I245:M245"/>
    <mergeCell ref="I243:L243"/>
    <mergeCell ref="M243:N243"/>
    <mergeCell ref="C240:H240"/>
    <mergeCell ref="AK245:AM246"/>
    <mergeCell ref="S252:AA252"/>
    <mergeCell ref="AB254:AJ254"/>
    <mergeCell ref="C241:H241"/>
    <mergeCell ref="BB235:BK235"/>
    <mergeCell ref="BB243:BK243"/>
    <mergeCell ref="AP217:AQ217"/>
    <mergeCell ref="BJ221:BS221"/>
    <mergeCell ref="BB233:BK233"/>
    <mergeCell ref="AS252:BD252"/>
    <mergeCell ref="AL251:BD251"/>
    <mergeCell ref="BF251:BN251"/>
    <mergeCell ref="AQ218:AW218"/>
    <mergeCell ref="BF250:CG250"/>
    <mergeCell ref="O202:U202"/>
    <mergeCell ref="Y198:Z200"/>
    <mergeCell ref="AE201:AF201"/>
    <mergeCell ref="D197:N197"/>
    <mergeCell ref="Z196:AB196"/>
    <mergeCell ref="BZ194:CB195"/>
    <mergeCell ref="AN200:AO200"/>
    <mergeCell ref="Y194:Z195"/>
    <mergeCell ref="AS198:AW198"/>
    <mergeCell ref="BC198:BO198"/>
    <mergeCell ref="BC200:BG200"/>
    <mergeCell ref="O197:X197"/>
    <mergeCell ref="AA198:AB200"/>
    <mergeCell ref="AK194:AK195"/>
    <mergeCell ref="AI200:AJ200"/>
    <mergeCell ref="AA194:AD195"/>
    <mergeCell ref="AP200:AQ200"/>
    <mergeCell ref="AC196:AJ196"/>
    <mergeCell ref="AE194:AJ195"/>
    <mergeCell ref="AG197:AQ197"/>
    <mergeCell ref="AC198:AF200"/>
    <mergeCell ref="AG200:AH200"/>
    <mergeCell ref="Y202:Z202"/>
    <mergeCell ref="AA201:AB201"/>
    <mergeCell ref="AA202:AB202"/>
    <mergeCell ref="AP202:AQ202"/>
    <mergeCell ref="BU194:BY195"/>
    <mergeCell ref="BL200:BO200"/>
    <mergeCell ref="J185:V185"/>
    <mergeCell ref="AG198:AQ199"/>
    <mergeCell ref="J191:V191"/>
    <mergeCell ref="V193:Y193"/>
    <mergeCell ref="AL194:AO195"/>
    <mergeCell ref="Y197:AF197"/>
    <mergeCell ref="O196:Q196"/>
    <mergeCell ref="V196:Y196"/>
    <mergeCell ref="N186:O186"/>
    <mergeCell ref="D198:L200"/>
    <mergeCell ref="AC193:AJ193"/>
    <mergeCell ref="AG186:AQ186"/>
    <mergeCell ref="BW186:BZ186"/>
    <mergeCell ref="BP198:CB198"/>
    <mergeCell ref="AS194:BT195"/>
    <mergeCell ref="AS189:BE189"/>
    <mergeCell ref="AK196:AM196"/>
    <mergeCell ref="AS192:BE192"/>
    <mergeCell ref="AG192:AQ192"/>
    <mergeCell ref="CA186:CD186"/>
    <mergeCell ref="CC199:CG199"/>
    <mergeCell ref="C186:I186"/>
    <mergeCell ref="C188:I188"/>
    <mergeCell ref="C190:I190"/>
    <mergeCell ref="C192:I192"/>
    <mergeCell ref="AG190:AQ190"/>
    <mergeCell ref="J190:V190"/>
    <mergeCell ref="P186:V186"/>
    <mergeCell ref="BF186:BJ186"/>
    <mergeCell ref="BP192:BZ192"/>
    <mergeCell ref="AS190:BN190"/>
    <mergeCell ref="BS256:BY256"/>
    <mergeCell ref="CC218:CG218"/>
    <mergeCell ref="AS200:AW200"/>
    <mergeCell ref="AK200:AM200"/>
    <mergeCell ref="BH200:BK200"/>
    <mergeCell ref="BH199:BK199"/>
    <mergeCell ref="BP204:BV204"/>
    <mergeCell ref="BW204:CB204"/>
    <mergeCell ref="AK202:AM202"/>
    <mergeCell ref="AS203:AW203"/>
    <mergeCell ref="CC213:CG213"/>
    <mergeCell ref="BW202:CB202"/>
    <mergeCell ref="BW199:CB199"/>
    <mergeCell ref="CC214:CG214"/>
    <mergeCell ref="BP213:BV213"/>
    <mergeCell ref="BP207:BV207"/>
    <mergeCell ref="BW207:CB207"/>
    <mergeCell ref="BW213:CB213"/>
    <mergeCell ref="BP212:BV212"/>
    <mergeCell ref="BW200:CB200"/>
    <mergeCell ref="CC205:CG205"/>
    <mergeCell ref="AP203:AQ203"/>
    <mergeCell ref="AN207:AO207"/>
    <mergeCell ref="AP208:AQ208"/>
    <mergeCell ref="AN216:AO216"/>
    <mergeCell ref="AK208:AM208"/>
    <mergeCell ref="AP205:AQ205"/>
    <mergeCell ref="BH207:BK207"/>
    <mergeCell ref="BC205:BG205"/>
    <mergeCell ref="BL208:BO208"/>
    <mergeCell ref="BC203:BG203"/>
    <mergeCell ref="BC207:BG207"/>
    <mergeCell ref="CC216:CG216"/>
    <mergeCell ref="BL215:BO215"/>
    <mergeCell ref="BW211:CB211"/>
    <mergeCell ref="CC210:CG210"/>
    <mergeCell ref="BW210:CB210"/>
    <mergeCell ref="CC203:CG203"/>
    <mergeCell ref="BW203:CB203"/>
    <mergeCell ref="BP203:BV203"/>
    <mergeCell ref="BW209:CB209"/>
    <mergeCell ref="BL206:BO206"/>
    <mergeCell ref="BH213:BK213"/>
    <mergeCell ref="BL199:BO199"/>
    <mergeCell ref="BP199:BV199"/>
    <mergeCell ref="BH203:BK203"/>
    <mergeCell ref="BH202:BK202"/>
    <mergeCell ref="BH201:BK201"/>
    <mergeCell ref="BL201:BO201"/>
    <mergeCell ref="BL211:BO211"/>
    <mergeCell ref="BL210:BO210"/>
    <mergeCell ref="BP211:BV211"/>
    <mergeCell ref="CC215:CG215"/>
    <mergeCell ref="CC211:CG211"/>
    <mergeCell ref="BW208:CB208"/>
    <mergeCell ref="BP208:BV208"/>
    <mergeCell ref="CC208:CG208"/>
    <mergeCell ref="BH204:BK204"/>
    <mergeCell ref="BL207:BO207"/>
    <mergeCell ref="BL214:BO214"/>
    <mergeCell ref="BH205:BK205"/>
    <mergeCell ref="BH209:BK209"/>
    <mergeCell ref="AI208:AJ208"/>
    <mergeCell ref="AK207:AM207"/>
    <mergeCell ref="BH208:BK208"/>
    <mergeCell ref="AS202:AW202"/>
    <mergeCell ref="BL202:BO202"/>
    <mergeCell ref="BL204:BO204"/>
    <mergeCell ref="BL205:BO205"/>
    <mergeCell ref="BC202:BG202"/>
    <mergeCell ref="AN202:AO202"/>
    <mergeCell ref="AN208:AO208"/>
    <mergeCell ref="AI202:AJ202"/>
    <mergeCell ref="BL203:BO203"/>
    <mergeCell ref="BF182:CG182"/>
    <mergeCell ref="AS187:BE187"/>
    <mergeCell ref="CA192:CG192"/>
    <mergeCell ref="BP186:BV186"/>
    <mergeCell ref="AS197:AW197"/>
    <mergeCell ref="BW190:BZ190"/>
    <mergeCell ref="CE188:CG188"/>
    <mergeCell ref="CA188:CD188"/>
    <mergeCell ref="BK186:BN186"/>
    <mergeCell ref="AS182:BE182"/>
    <mergeCell ref="CE184:CG184"/>
    <mergeCell ref="CE186:CG186"/>
    <mergeCell ref="BW184:BZ184"/>
    <mergeCell ref="BP184:BV184"/>
    <mergeCell ref="CC194:CG195"/>
    <mergeCell ref="CC198:CG198"/>
    <mergeCell ref="CA184:CD184"/>
    <mergeCell ref="AS206:AW206"/>
    <mergeCell ref="BC208:BG208"/>
    <mergeCell ref="J187:V187"/>
    <mergeCell ref="AG217:AH217"/>
    <mergeCell ref="J184:M184"/>
    <mergeCell ref="C194:W195"/>
    <mergeCell ref="C184:I184"/>
    <mergeCell ref="AC201:AD201"/>
    <mergeCell ref="AG185:AQ185"/>
    <mergeCell ref="AO126:AT126"/>
    <mergeCell ref="BB126:BI126"/>
    <mergeCell ref="CP345:CR345"/>
    <mergeCell ref="CP346:CR346"/>
    <mergeCell ref="AS215:AW215"/>
    <mergeCell ref="CP331:CR331"/>
    <mergeCell ref="CP283:CR283"/>
    <mergeCell ref="CP285:CR285"/>
    <mergeCell ref="AS213:AW213"/>
    <mergeCell ref="BC216:BG216"/>
    <mergeCell ref="CB237:CG237"/>
    <mergeCell ref="X184:AF184"/>
    <mergeCell ref="AM182:AQ182"/>
    <mergeCell ref="X182:AF182"/>
    <mergeCell ref="B139:AK139"/>
    <mergeCell ref="AO127:AT127"/>
    <mergeCell ref="S127:AB127"/>
    <mergeCell ref="AB134:AF134"/>
    <mergeCell ref="I240:L240"/>
    <mergeCell ref="M240:N240"/>
    <mergeCell ref="AK241:AN241"/>
    <mergeCell ref="CC202:CG202"/>
    <mergeCell ref="BP202:BV202"/>
    <mergeCell ref="BP201:BV201"/>
    <mergeCell ref="BW201:CB201"/>
    <mergeCell ref="N119:R119"/>
    <mergeCell ref="C126:H126"/>
    <mergeCell ref="C123:H123"/>
    <mergeCell ref="M98:N98"/>
    <mergeCell ref="D97:L97"/>
    <mergeCell ref="D98:L98"/>
    <mergeCell ref="BC217:BG217"/>
    <mergeCell ref="AI217:AJ217"/>
    <mergeCell ref="D60:R60"/>
    <mergeCell ref="C178:AB178"/>
    <mergeCell ref="AD178:AQ178"/>
    <mergeCell ref="AS184:BE184"/>
    <mergeCell ref="AS188:BE188"/>
    <mergeCell ref="I128:P128"/>
    <mergeCell ref="AH126:AN126"/>
    <mergeCell ref="P184:V184"/>
    <mergeCell ref="C256:H256"/>
    <mergeCell ref="AP216:AQ216"/>
    <mergeCell ref="V216:X216"/>
    <mergeCell ref="Y216:Z216"/>
    <mergeCell ref="AA216:AB216"/>
    <mergeCell ref="Z243:AC243"/>
    <mergeCell ref="AD243:AF243"/>
    <mergeCell ref="AG243:AJ243"/>
    <mergeCell ref="AK243:AN243"/>
    <mergeCell ref="AE217:AF217"/>
    <mergeCell ref="AU127:BA127"/>
    <mergeCell ref="AO128:AT128"/>
    <mergeCell ref="AC128:AF128"/>
    <mergeCell ref="X141:BO143"/>
    <mergeCell ref="AL139:CG139"/>
    <mergeCell ref="S128:AB128"/>
    <mergeCell ref="BB101:BE101"/>
    <mergeCell ref="D119:M119"/>
    <mergeCell ref="BK188:BN188"/>
    <mergeCell ref="BF192:BN192"/>
    <mergeCell ref="J189:V189"/>
    <mergeCell ref="J192:V192"/>
    <mergeCell ref="BK184:BN184"/>
    <mergeCell ref="AG187:AQ187"/>
    <mergeCell ref="AS186:BE186"/>
    <mergeCell ref="BF188:BI188"/>
    <mergeCell ref="AH125:AN125"/>
    <mergeCell ref="AH127:AN127"/>
    <mergeCell ref="AT97:AW97"/>
    <mergeCell ref="AT98:AW98"/>
    <mergeCell ref="AT99:AW99"/>
    <mergeCell ref="AT100:AW100"/>
    <mergeCell ref="AT101:AW101"/>
    <mergeCell ref="AU126:BA126"/>
    <mergeCell ref="AU124:BA124"/>
    <mergeCell ref="AP97:AS97"/>
    <mergeCell ref="AP101:AS101"/>
    <mergeCell ref="AP98:AS98"/>
    <mergeCell ref="AP99:AS99"/>
    <mergeCell ref="C128:H128"/>
    <mergeCell ref="J183:V183"/>
    <mergeCell ref="J182:V182"/>
    <mergeCell ref="C182:I182"/>
    <mergeCell ref="N184:O184"/>
    <mergeCell ref="AP103:AS103"/>
    <mergeCell ref="BB103:BE103"/>
    <mergeCell ref="BB127:BI127"/>
    <mergeCell ref="AA101:AB101"/>
    <mergeCell ref="AT103:AW103"/>
    <mergeCell ref="AT85:AW85"/>
    <mergeCell ref="AT86:AW86"/>
    <mergeCell ref="AT87:AW87"/>
    <mergeCell ref="AT88:AW88"/>
    <mergeCell ref="Z237:AC237"/>
    <mergeCell ref="AK217:AM217"/>
    <mergeCell ref="AG216:AH216"/>
    <mergeCell ref="AH128:AN128"/>
    <mergeCell ref="AG188:AQ188"/>
    <mergeCell ref="AG212:AH212"/>
    <mergeCell ref="AS217:AW217"/>
    <mergeCell ref="AE228:AG229"/>
    <mergeCell ref="Z232:AF232"/>
    <mergeCell ref="Z230:AB230"/>
    <mergeCell ref="AC230:AG230"/>
    <mergeCell ref="Y213:Z213"/>
    <mergeCell ref="AA213:AB213"/>
    <mergeCell ref="AE208:AF208"/>
    <mergeCell ref="Y212:Z212"/>
    <mergeCell ref="AA212:AB212"/>
    <mergeCell ref="AK216:AM216"/>
    <mergeCell ref="AK212:AM212"/>
    <mergeCell ref="AS214:AW214"/>
    <mergeCell ref="AI209:AJ209"/>
    <mergeCell ref="AG209:AH209"/>
    <mergeCell ref="AS209:AW209"/>
    <mergeCell ref="AS208:AW208"/>
    <mergeCell ref="AG208:AH208"/>
    <mergeCell ref="AC209:AD209"/>
    <mergeCell ref="AG213:AH213"/>
    <mergeCell ref="AK210:AM210"/>
    <mergeCell ref="O240:X240"/>
    <mergeCell ref="AD241:AF241"/>
    <mergeCell ref="AG241:AJ241"/>
    <mergeCell ref="Z242:AC242"/>
    <mergeCell ref="M242:N242"/>
    <mergeCell ref="AK240:AN240"/>
    <mergeCell ref="AG239:AJ239"/>
    <mergeCell ref="AG238:AJ238"/>
    <mergeCell ref="Z239:AC239"/>
    <mergeCell ref="AD239:AF239"/>
    <mergeCell ref="AD238:AF238"/>
    <mergeCell ref="AK238:AN238"/>
    <mergeCell ref="Z240:AC240"/>
    <mergeCell ref="I236:L236"/>
    <mergeCell ref="C239:H239"/>
    <mergeCell ref="I239:L239"/>
    <mergeCell ref="M239:N239"/>
    <mergeCell ref="Z238:AC238"/>
    <mergeCell ref="O238:X238"/>
    <mergeCell ref="O239:X239"/>
    <mergeCell ref="C238:H238"/>
    <mergeCell ref="M238:N238"/>
    <mergeCell ref="I238:L238"/>
    <mergeCell ref="Z236:AC236"/>
    <mergeCell ref="O241:X241"/>
    <mergeCell ref="O242:X242"/>
    <mergeCell ref="C237:H237"/>
    <mergeCell ref="I237:L237"/>
    <mergeCell ref="M237:N237"/>
    <mergeCell ref="C232:H235"/>
    <mergeCell ref="C236:H236"/>
    <mergeCell ref="BB237:BK237"/>
    <mergeCell ref="Z234:AC234"/>
    <mergeCell ref="AG235:AJ235"/>
    <mergeCell ref="I233:L233"/>
    <mergeCell ref="M233:N233"/>
    <mergeCell ref="Z233:AC233"/>
    <mergeCell ref="AK236:AN236"/>
    <mergeCell ref="AD236:AF236"/>
    <mergeCell ref="M236:N236"/>
    <mergeCell ref="O236:X236"/>
    <mergeCell ref="AG236:AJ236"/>
    <mergeCell ref="Z235:AC235"/>
    <mergeCell ref="AD234:AF234"/>
    <mergeCell ref="AG234:AJ234"/>
    <mergeCell ref="AK235:AN235"/>
    <mergeCell ref="AK234:AN234"/>
    <mergeCell ref="AD237:AF237"/>
    <mergeCell ref="AG237:AJ237"/>
    <mergeCell ref="AK237:AN237"/>
    <mergeCell ref="AD235:AF235"/>
    <mergeCell ref="BL216:BO216"/>
    <mergeCell ref="BP217:BV217"/>
    <mergeCell ref="BH215:BK215"/>
    <mergeCell ref="BL217:BO217"/>
    <mergeCell ref="BH217:BK217"/>
    <mergeCell ref="AG233:AJ233"/>
    <mergeCell ref="AH228:AH229"/>
    <mergeCell ref="AI228:AL229"/>
    <mergeCell ref="AN217:AO217"/>
    <mergeCell ref="AC212:AD212"/>
    <mergeCell ref="AG210:AH210"/>
    <mergeCell ref="AE210:AF210"/>
    <mergeCell ref="BC215:BG215"/>
    <mergeCell ref="BP215:BV215"/>
    <mergeCell ref="BC214:BG214"/>
    <mergeCell ref="AE213:AF213"/>
    <mergeCell ref="AI211:AJ211"/>
    <mergeCell ref="AI213:AJ213"/>
    <mergeCell ref="AE212:AF212"/>
    <mergeCell ref="BL212:BO212"/>
    <mergeCell ref="BC213:BG213"/>
    <mergeCell ref="AG211:AH211"/>
    <mergeCell ref="BL213:BO213"/>
    <mergeCell ref="AI214:AJ214"/>
    <mergeCell ref="AN214:AO214"/>
    <mergeCell ref="AK215:AM215"/>
    <mergeCell ref="AK211:AM211"/>
    <mergeCell ref="AI212:AJ212"/>
    <mergeCell ref="AK214:AM214"/>
    <mergeCell ref="AK213:AM213"/>
    <mergeCell ref="AI215:AJ215"/>
    <mergeCell ref="AS211:AW211"/>
    <mergeCell ref="AA211:AB211"/>
    <mergeCell ref="AG182:AL182"/>
    <mergeCell ref="BH214:BK214"/>
    <mergeCell ref="AS185:BE185"/>
    <mergeCell ref="AN213:AO213"/>
    <mergeCell ref="BI130:BI135"/>
    <mergeCell ref="AU131:BH135"/>
    <mergeCell ref="AB137:AN137"/>
    <mergeCell ref="AE211:AF211"/>
    <mergeCell ref="AA210:AB210"/>
    <mergeCell ref="AC210:AD210"/>
    <mergeCell ref="AS183:BE183"/>
    <mergeCell ref="BB128:BI128"/>
    <mergeCell ref="BH210:BK210"/>
    <mergeCell ref="BW214:CB214"/>
    <mergeCell ref="AP211:AQ211"/>
    <mergeCell ref="BC210:BG210"/>
    <mergeCell ref="AP210:AQ210"/>
    <mergeCell ref="AS210:AW210"/>
    <mergeCell ref="AS199:AW199"/>
    <mergeCell ref="BC199:BG199"/>
    <mergeCell ref="AP212:AQ212"/>
    <mergeCell ref="BC212:BG212"/>
    <mergeCell ref="BH212:BK212"/>
    <mergeCell ref="BF184:BJ184"/>
    <mergeCell ref="Y174:BR174"/>
    <mergeCell ref="AS178:CG178"/>
    <mergeCell ref="AU128:BA128"/>
    <mergeCell ref="BP200:BV200"/>
    <mergeCell ref="CC201:CG201"/>
    <mergeCell ref="CC200:CG200"/>
    <mergeCell ref="BL209:BO209"/>
    <mergeCell ref="CP395:CR395"/>
    <mergeCell ref="AS219:AU221"/>
    <mergeCell ref="I219:AR221"/>
    <mergeCell ref="BW212:CB212"/>
    <mergeCell ref="CC212:CG212"/>
    <mergeCell ref="BS231:CA235"/>
    <mergeCell ref="BH216:BK216"/>
    <mergeCell ref="AS212:AW212"/>
    <mergeCell ref="AN212:AO212"/>
    <mergeCell ref="AP214:AQ214"/>
    <mergeCell ref="C228:W229"/>
    <mergeCell ref="V213:X213"/>
    <mergeCell ref="C231:H231"/>
    <mergeCell ref="I231:L231"/>
    <mergeCell ref="V214:X214"/>
    <mergeCell ref="M231:N231"/>
    <mergeCell ref="O230:Q230"/>
    <mergeCell ref="V230:Y230"/>
    <mergeCell ref="C219:H221"/>
    <mergeCell ref="O217:U217"/>
    <mergeCell ref="Y214:Z214"/>
    <mergeCell ref="AA214:AB214"/>
    <mergeCell ref="AC214:AD214"/>
    <mergeCell ref="Z231:AF231"/>
    <mergeCell ref="AE214:AF214"/>
    <mergeCell ref="Y228:Z229"/>
    <mergeCell ref="AA228:AD229"/>
    <mergeCell ref="AC217:AD217"/>
    <mergeCell ref="AC216:AD216"/>
    <mergeCell ref="AE216:AF216"/>
    <mergeCell ref="CB241:CG241"/>
    <mergeCell ref="BR228:BV229"/>
    <mergeCell ref="AD261:AK261"/>
    <mergeCell ref="BS243:CA243"/>
    <mergeCell ref="AN245:AO245"/>
    <mergeCell ref="AD264:AK265"/>
    <mergeCell ref="C243:H243"/>
    <mergeCell ref="AL262:AT263"/>
    <mergeCell ref="BS241:CA241"/>
    <mergeCell ref="BW218:CB218"/>
    <mergeCell ref="BW217:CB217"/>
    <mergeCell ref="BP218:BV218"/>
    <mergeCell ref="BL236:BR236"/>
    <mergeCell ref="BW228:BZ229"/>
    <mergeCell ref="CA221:CG221"/>
    <mergeCell ref="BL239:BR239"/>
    <mergeCell ref="CB242:CG242"/>
    <mergeCell ref="CB231:CG235"/>
    <mergeCell ref="BS236:CA236"/>
    <mergeCell ref="BS237:CA237"/>
    <mergeCell ref="BS238:CA238"/>
    <mergeCell ref="CB236:CG236"/>
    <mergeCell ref="CB238:CG238"/>
    <mergeCell ref="CB239:CG239"/>
    <mergeCell ref="CB240:CG240"/>
    <mergeCell ref="BS240:CA240"/>
    <mergeCell ref="BS242:CA242"/>
    <mergeCell ref="O234:X234"/>
    <mergeCell ref="O232:X232"/>
    <mergeCell ref="I234:L234"/>
    <mergeCell ref="O235:X235"/>
    <mergeCell ref="I235:L235"/>
    <mergeCell ref="I232:L232"/>
    <mergeCell ref="M232:N232"/>
    <mergeCell ref="BB45:BG45"/>
    <mergeCell ref="BB46:BG46"/>
    <mergeCell ref="BB51:BG51"/>
    <mergeCell ref="BB52:BG52"/>
    <mergeCell ref="B46:AR46"/>
    <mergeCell ref="D52:R52"/>
    <mergeCell ref="C50:AK50"/>
    <mergeCell ref="B48:AR48"/>
    <mergeCell ref="S52:AG52"/>
    <mergeCell ref="BB63:BG63"/>
    <mergeCell ref="BB47:BG47"/>
    <mergeCell ref="BB48:BG48"/>
    <mergeCell ref="BB49:BG49"/>
    <mergeCell ref="BB50:BG50"/>
    <mergeCell ref="BB64:BG64"/>
    <mergeCell ref="BB53:BG53"/>
    <mergeCell ref="AL266:AT267"/>
    <mergeCell ref="AD260:AK260"/>
    <mergeCell ref="AK239:AN239"/>
    <mergeCell ref="AL252:AR252"/>
    <mergeCell ref="AL250:BD250"/>
    <mergeCell ref="AD262:AK263"/>
    <mergeCell ref="AG242:AJ242"/>
    <mergeCell ref="AK242:AN242"/>
    <mergeCell ref="BB245:BK245"/>
    <mergeCell ref="AG240:AJ240"/>
    <mergeCell ref="AU262:BF263"/>
    <mergeCell ref="BG262:BM263"/>
    <mergeCell ref="BG264:BM265"/>
    <mergeCell ref="AU264:BF265"/>
    <mergeCell ref="O231:X231"/>
    <mergeCell ref="BB241:BK241"/>
    <mergeCell ref="AK73:AO73"/>
    <mergeCell ref="BB76:BE76"/>
    <mergeCell ref="AT83:AW83"/>
    <mergeCell ref="BN268:CA269"/>
    <mergeCell ref="CB268:CG269"/>
    <mergeCell ref="AU266:BF267"/>
    <mergeCell ref="BG266:BM267"/>
    <mergeCell ref="BN266:CA267"/>
    <mergeCell ref="CB266:CG267"/>
    <mergeCell ref="AD268:AK269"/>
    <mergeCell ref="AL268:AT269"/>
    <mergeCell ref="AU268:BF269"/>
    <mergeCell ref="BG268:BM269"/>
    <mergeCell ref="AL260:AT261"/>
    <mergeCell ref="C266:M270"/>
    <mergeCell ref="O266:AB266"/>
    <mergeCell ref="O267:AB267"/>
    <mergeCell ref="AL264:AT265"/>
    <mergeCell ref="AD266:AK267"/>
    <mergeCell ref="BN264:CA265"/>
    <mergeCell ref="CB264:CG265"/>
    <mergeCell ref="BN262:CA263"/>
    <mergeCell ref="CB262:CG263"/>
    <mergeCell ref="O233:X233"/>
    <mergeCell ref="AD233:AF233"/>
    <mergeCell ref="AK233:AN233"/>
    <mergeCell ref="O237:X237"/>
    <mergeCell ref="AG231:AN231"/>
    <mergeCell ref="CB243:CG243"/>
    <mergeCell ref="BS245:CA245"/>
    <mergeCell ref="C259:M264"/>
    <mergeCell ref="O259:AB264"/>
    <mergeCell ref="Y95:Z95"/>
    <mergeCell ref="BB97:BE97"/>
    <mergeCell ref="AK97:AO97"/>
    <mergeCell ref="BB54:BG54"/>
    <mergeCell ref="BB55:BG55"/>
    <mergeCell ref="AH2:AN2"/>
    <mergeCell ref="AG4:AN5"/>
    <mergeCell ref="BB59:BG59"/>
    <mergeCell ref="BB60:BG60"/>
    <mergeCell ref="BB61:BG61"/>
    <mergeCell ref="BB62:BG62"/>
    <mergeCell ref="BB57:BG57"/>
    <mergeCell ref="BB58:BG58"/>
    <mergeCell ref="BB56:BG56"/>
    <mergeCell ref="BB44:BG44"/>
    <mergeCell ref="AC1:AE1"/>
    <mergeCell ref="O86:U86"/>
    <mergeCell ref="O87:U87"/>
    <mergeCell ref="W68:Z68"/>
    <mergeCell ref="AA82:AB82"/>
    <mergeCell ref="AA75:AB75"/>
    <mergeCell ref="Y80:Z80"/>
    <mergeCell ref="O78:U78"/>
    <mergeCell ref="O79:U79"/>
    <mergeCell ref="O80:U80"/>
    <mergeCell ref="O81:U81"/>
    <mergeCell ref="O82:U82"/>
    <mergeCell ref="O83:U83"/>
    <mergeCell ref="AP82:AS82"/>
    <mergeCell ref="AE82:AI82"/>
    <mergeCell ref="AK83:AO83"/>
    <mergeCell ref="AA85:AB85"/>
    <mergeCell ref="Y89:Z89"/>
    <mergeCell ref="BB85:BE85"/>
    <mergeCell ref="BB86:BE86"/>
    <mergeCell ref="O90:U90"/>
    <mergeCell ref="O91:U91"/>
    <mergeCell ref="AA90:AB90"/>
    <mergeCell ref="AA93:AB93"/>
    <mergeCell ref="Y93:Z93"/>
    <mergeCell ref="O93:U93"/>
    <mergeCell ref="Y91:Z91"/>
    <mergeCell ref="Y96:Z96"/>
    <mergeCell ref="O92:U92"/>
    <mergeCell ref="AU123:BI123"/>
    <mergeCell ref="AE101:AI101"/>
    <mergeCell ref="AH123:AT123"/>
    <mergeCell ref="BB100:BE100"/>
    <mergeCell ref="BB94:BE94"/>
    <mergeCell ref="O94:U94"/>
    <mergeCell ref="O95:U95"/>
    <mergeCell ref="O96:U96"/>
    <mergeCell ref="O97:U97"/>
    <mergeCell ref="AA92:AB92"/>
    <mergeCell ref="Y98:Z98"/>
    <mergeCell ref="Y99:Z99"/>
    <mergeCell ref="AA97:AB97"/>
    <mergeCell ref="AA98:AB98"/>
    <mergeCell ref="BB99:BE99"/>
    <mergeCell ref="O100:U100"/>
    <mergeCell ref="Y100:Z100"/>
    <mergeCell ref="O98:U98"/>
    <mergeCell ref="O99:U99"/>
    <mergeCell ref="AA94:AB94"/>
    <mergeCell ref="BB89:BE89"/>
    <mergeCell ref="BB90:BE90"/>
    <mergeCell ref="BB78:BE78"/>
    <mergeCell ref="Y97:Z97"/>
    <mergeCell ref="BB93:BE93"/>
    <mergeCell ref="AA91:AB91"/>
    <mergeCell ref="AA100:AB100"/>
    <mergeCell ref="AA74:AB74"/>
    <mergeCell ref="AA76:AB76"/>
    <mergeCell ref="AA78:AB78"/>
    <mergeCell ref="AA79:AB79"/>
    <mergeCell ref="AA87:AB87"/>
    <mergeCell ref="AA80:AB80"/>
    <mergeCell ref="AA81:AB81"/>
    <mergeCell ref="AA86:AB86"/>
    <mergeCell ref="Y78:Z78"/>
    <mergeCell ref="Y79:Z79"/>
    <mergeCell ref="Y77:Z77"/>
    <mergeCell ref="Y85:Z85"/>
    <mergeCell ref="BB96:BE96"/>
    <mergeCell ref="AE96:AI96"/>
    <mergeCell ref="AE95:AI95"/>
    <mergeCell ref="AK94:AO94"/>
    <mergeCell ref="AK96:AO96"/>
    <mergeCell ref="AP96:AS96"/>
    <mergeCell ref="AP94:AS94"/>
    <mergeCell ref="Y83:Z83"/>
    <mergeCell ref="Y84:Z84"/>
    <mergeCell ref="Y90:Z90"/>
    <mergeCell ref="Y94:Z94"/>
    <mergeCell ref="AA88:AB88"/>
    <mergeCell ref="AA89:AB89"/>
    <mergeCell ref="AP78:AS78"/>
    <mergeCell ref="AK98:AO98"/>
    <mergeCell ref="AK99:AO99"/>
    <mergeCell ref="AT90:AW90"/>
    <mergeCell ref="AP89:AS89"/>
    <mergeCell ref="AP90:AS90"/>
    <mergeCell ref="AP91:AS91"/>
    <mergeCell ref="AE91:AI91"/>
    <mergeCell ref="AK100:AO100"/>
    <mergeCell ref="AE98:AI98"/>
    <mergeCell ref="AE97:AI97"/>
    <mergeCell ref="AE83:AI83"/>
    <mergeCell ref="AE84:AI84"/>
    <mergeCell ref="AE88:AI88"/>
    <mergeCell ref="AE89:AI89"/>
    <mergeCell ref="AE86:AI86"/>
    <mergeCell ref="AK90:AO90"/>
    <mergeCell ref="AK91:AO91"/>
    <mergeCell ref="AK92:AO92"/>
    <mergeCell ref="AT93:AW93"/>
    <mergeCell ref="AT94:AW94"/>
    <mergeCell ref="AT95:AW95"/>
    <mergeCell ref="AT96:AW96"/>
    <mergeCell ref="AP95:AS95"/>
    <mergeCell ref="AP100:AS100"/>
    <mergeCell ref="AT78:AW78"/>
    <mergeCell ref="AT79:AW79"/>
    <mergeCell ref="AT80:AW80"/>
    <mergeCell ref="AT81:AW81"/>
    <mergeCell ref="AT82:AW82"/>
    <mergeCell ref="AT92:AW92"/>
    <mergeCell ref="AT84:AW84"/>
    <mergeCell ref="AP79:AS79"/>
    <mergeCell ref="BB92:BE92"/>
    <mergeCell ref="BB88:BE88"/>
    <mergeCell ref="BB82:BE82"/>
    <mergeCell ref="BB83:BE83"/>
    <mergeCell ref="BB84:BE84"/>
    <mergeCell ref="AT89:AW89"/>
    <mergeCell ref="AT91:AW91"/>
    <mergeCell ref="AP84:AS84"/>
    <mergeCell ref="AA77:AB77"/>
    <mergeCell ref="A103:AD103"/>
    <mergeCell ref="AK102:BE102"/>
    <mergeCell ref="AK84:AO84"/>
    <mergeCell ref="AK85:AO85"/>
    <mergeCell ref="AK86:AO86"/>
    <mergeCell ref="AK87:AO87"/>
    <mergeCell ref="AK88:AO88"/>
    <mergeCell ref="AK89:AO89"/>
    <mergeCell ref="BB91:BE91"/>
    <mergeCell ref="AE103:AI103"/>
    <mergeCell ref="AE90:AI90"/>
    <mergeCell ref="AK101:AO101"/>
    <mergeCell ref="BB79:BE79"/>
    <mergeCell ref="BB80:BE80"/>
    <mergeCell ref="BB81:BE81"/>
    <mergeCell ref="AE79:AI79"/>
    <mergeCell ref="BB87:BE87"/>
    <mergeCell ref="BB98:BE98"/>
    <mergeCell ref="AK95:AO95"/>
    <mergeCell ref="BB95:BE95"/>
    <mergeCell ref="AB131:AF131"/>
    <mergeCell ref="AK76:AO76"/>
    <mergeCell ref="AK78:AO78"/>
    <mergeCell ref="AK79:AO79"/>
    <mergeCell ref="AK80:AO80"/>
    <mergeCell ref="AK81:AO81"/>
    <mergeCell ref="AK82:AO82"/>
    <mergeCell ref="AE80:AI80"/>
    <mergeCell ref="AE78:AI78"/>
    <mergeCell ref="AE76:AI76"/>
    <mergeCell ref="O76:U76"/>
    <mergeCell ref="Y76:Z76"/>
    <mergeCell ref="W75:X75"/>
    <mergeCell ref="Y75:Z75"/>
    <mergeCell ref="AX72:BA73"/>
    <mergeCell ref="AT75:AW75"/>
    <mergeCell ref="AP73:AS73"/>
    <mergeCell ref="AT74:AW74"/>
    <mergeCell ref="AD71:AD73"/>
    <mergeCell ref="AT77:AW77"/>
    <mergeCell ref="AE74:AI74"/>
    <mergeCell ref="AE73:AI73"/>
    <mergeCell ref="AT76:AW76"/>
    <mergeCell ref="AP76:AS76"/>
    <mergeCell ref="AK71:AS72"/>
    <mergeCell ref="AE71:AI72"/>
    <mergeCell ref="AT71:BE71"/>
    <mergeCell ref="BB72:BE73"/>
    <mergeCell ref="BB74:BE74"/>
    <mergeCell ref="O77:U77"/>
    <mergeCell ref="AE75:AI75"/>
    <mergeCell ref="AE77:AI77"/>
    <mergeCell ref="C132:D132"/>
    <mergeCell ref="E132:M132"/>
    <mergeCell ref="O132:AA132"/>
    <mergeCell ref="AB132:AF132"/>
    <mergeCell ref="AB138:AN138"/>
    <mergeCell ref="C137:M137"/>
    <mergeCell ref="C138:M138"/>
    <mergeCell ref="AU130:BH130"/>
    <mergeCell ref="C133:D133"/>
    <mergeCell ref="E133:M133"/>
    <mergeCell ref="AB133:AF133"/>
    <mergeCell ref="C134:D134"/>
    <mergeCell ref="E134:M134"/>
    <mergeCell ref="O134:AA134"/>
    <mergeCell ref="S122:AF122"/>
    <mergeCell ref="Y86:Z86"/>
    <mergeCell ref="Y87:Z87"/>
    <mergeCell ref="Y88:Z88"/>
    <mergeCell ref="AA95:AB95"/>
    <mergeCell ref="S123:AF123"/>
    <mergeCell ref="C125:H125"/>
    <mergeCell ref="C127:H127"/>
    <mergeCell ref="AC124:AF124"/>
    <mergeCell ref="AC125:AF125"/>
    <mergeCell ref="AC126:AF126"/>
    <mergeCell ref="AC127:AF127"/>
    <mergeCell ref="I122:P124"/>
    <mergeCell ref="D124:G124"/>
    <mergeCell ref="C122:H122"/>
    <mergeCell ref="C131:D131"/>
    <mergeCell ref="E131:M131"/>
    <mergeCell ref="O131:AA131"/>
  </mergeCells>
  <phoneticPr fontId="29" type="noConversion"/>
  <conditionalFormatting sqref="BF253:BF257">
    <cfRule type="cellIs" dxfId="20" priority="159" stopIfTrue="1" operator="notBetween">
      <formula>0</formula>
      <formula>10000000</formula>
    </cfRule>
  </conditionalFormatting>
  <conditionalFormatting sqref="S64:AK64 S44:AK44">
    <cfRule type="containsText" dxfId="19" priority="60" stopIfTrue="1" operator="containsText" text="יש">
      <formula>NOT(ISERROR(SEARCH("יש",S44)))</formula>
    </cfRule>
  </conditionalFormatting>
  <conditionalFormatting sqref="W117:AD117">
    <cfRule type="containsText" dxfId="18" priority="57" stopIfTrue="1" operator="containsText" text="הוזן">
      <formula>NOT(ISERROR(SEARCH("הוזן",W117)))</formula>
    </cfRule>
    <cfRule type="containsText" dxfId="17" priority="58" stopIfTrue="1" operator="containsText" text="יש">
      <formula>NOT(ISERROR(SEARCH("יש",W117)))</formula>
    </cfRule>
  </conditionalFormatting>
  <conditionalFormatting sqref="I219:AR225">
    <cfRule type="containsText" dxfId="16" priority="53" stopIfTrue="1" operator="containsText" text="לא ניתן">
      <formula>NOT(ISERROR(SEARCH("לא ניתן",I219)))</formula>
    </cfRule>
    <cfRule type="containsText" dxfId="15" priority="54" stopIfTrue="1" operator="containsText" text="יש">
      <formula>NOT(ISERROR(SEARCH("יש",I219)))</formula>
    </cfRule>
  </conditionalFormatting>
  <conditionalFormatting sqref="AK245:AM245 AS219:AU219">
    <cfRule type="expression" dxfId="14" priority="52" stopIfTrue="1">
      <formula>LEN($I$219)&gt;1</formula>
    </cfRule>
  </conditionalFormatting>
  <conditionalFormatting sqref="M238:N238">
    <cfRule type="containsText" dxfId="13" priority="21" stopIfTrue="1" operator="containsText" text="משרד">
      <formula>NOT(ISERROR(SEARCH("משרד",M238)))</formula>
    </cfRule>
    <cfRule type="expression" dxfId="12" priority="22">
      <formula>LEN($I$238)&gt;0</formula>
    </cfRule>
  </conditionalFormatting>
  <conditionalFormatting sqref="M239:N239">
    <cfRule type="containsText" dxfId="11" priority="14" stopIfTrue="1" operator="containsText" text="משרד">
      <formula>NOT(ISERROR(SEARCH("משרד",M239)))</formula>
    </cfRule>
    <cfRule type="expression" dxfId="10" priority="15">
      <formula>LEN($I239)&gt;0</formula>
    </cfRule>
  </conditionalFormatting>
  <conditionalFormatting sqref="M240:N240">
    <cfRule type="containsText" dxfId="9" priority="12" stopIfTrue="1" operator="containsText" text="משרד">
      <formula>NOT(ISERROR(SEARCH("משרד",M240)))</formula>
    </cfRule>
    <cfRule type="expression" dxfId="8" priority="13">
      <formula>LEN($I240)&gt;0</formula>
    </cfRule>
  </conditionalFormatting>
  <conditionalFormatting sqref="M241:N241">
    <cfRule type="containsText" dxfId="7" priority="10" stopIfTrue="1" operator="containsText" text="משרד">
      <formula>NOT(ISERROR(SEARCH("משרד",M241)))</formula>
    </cfRule>
    <cfRule type="expression" dxfId="6" priority="11">
      <formula>LEN($I241)&gt;0</formula>
    </cfRule>
  </conditionalFormatting>
  <conditionalFormatting sqref="M242:N242">
    <cfRule type="containsText" dxfId="5" priority="8" stopIfTrue="1" operator="containsText" text="משרד">
      <formula>NOT(ISERROR(SEARCH("משרד",M242)))</formula>
    </cfRule>
    <cfRule type="expression" dxfId="4" priority="9">
      <formula>LEN($I242)&gt;0</formula>
    </cfRule>
  </conditionalFormatting>
  <conditionalFormatting sqref="M243:N243">
    <cfRule type="containsText" dxfId="3" priority="6" stopIfTrue="1" operator="containsText" text="משרד">
      <formula>NOT(ISERROR(SEARCH("משרד",M243)))</formula>
    </cfRule>
    <cfRule type="expression" dxfId="2" priority="7">
      <formula>LEN($I243)&gt;0</formula>
    </cfRule>
  </conditionalFormatting>
  <conditionalFormatting sqref="M237:N237">
    <cfRule type="containsText" dxfId="1" priority="4" stopIfTrue="1" operator="containsText" text="משרד">
      <formula>NOT(ISERROR(SEARCH("משרד",M237)))</formula>
    </cfRule>
    <cfRule type="expression" dxfId="0" priority="5">
      <formula>LEN($I$237)&gt;0</formula>
    </cfRule>
  </conditionalFormatting>
  <dataValidations count="1">
    <dataValidation type="decimal" allowBlank="1" showInputMessage="1" showErrorMessage="1" sqref="AA74:AA101">
      <formula1>0</formula1>
      <formula2>10000000000</formula2>
    </dataValidation>
  </dataValidations>
  <printOptions horizontalCentered="1" verticalCentered="1"/>
  <pageMargins left="0" right="0" top="7.874015748031496E-2" bottom="7.874015748031496E-2" header="0.15748031496062992" footer="7.874015748031496E-2"/>
  <pageSetup paperSize="9" scale="54" fitToHeight="2" orientation="landscape" r:id="rId2"/>
  <headerFooter alignWithMargins="0">
    <oddHeader xml:space="preserve">&amp;L&amp;D&amp;Rדף מספר&amp;P מתוך&amp;N 
</oddHeader>
  </headerFooter>
  <rowBreaks count="3" manualBreakCount="3">
    <brk id="65" max="16383" man="1"/>
    <brk id="103" max="62" man="1"/>
    <brk id="138" max="16383" man="1"/>
  </rowBreaks>
  <colBreaks count="1" manualBreakCount="1">
    <brk id="86" max="1048575" man="1"/>
  </colBreaks>
  <ignoredErrors>
    <ignoredError sqref="CP240:CR243 CS237 CS238:CS243 CS245" evalError="1"/>
    <ignoredError sqref="C52:C53 S58 C55 C63 C57 C59 C61" numberStoredAsText="1"/>
    <ignoredError sqref="BB127:BI127" formula="1"/>
    <ignoredError sqref="BR228 AK245" unlocked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3A8E57-18D9-4A34-8CF4-F683C6112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B6EA92-1685-46E4-AD59-B73CA9483FAB}">
  <ds:schemaRefs>
    <ds:schemaRef ds:uri="http://schemas.microsoft.com/sharepoint/v3/contenttype/forms"/>
  </ds:schemaRefs>
</ds:datastoreItem>
</file>

<file path=customXml/itemProps3.xml><?xml version="1.0" encoding="utf-8"?>
<ds:datastoreItem xmlns:ds="http://schemas.openxmlformats.org/officeDocument/2006/customXml" ds:itemID="{30E01DDB-6DFA-49F6-881C-E75CE70DAA59}">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23.060</vt:lpstr>
      <vt:lpstr>'23.060'!WPrint_Area_W</vt:lpstr>
      <vt:lpstr>'23.060'!WPrint_TitlesW</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u08159</dc:creator>
  <cp:lastModifiedBy>ARIEL YEHIAM</cp:lastModifiedBy>
  <cp:lastPrinted>2018-03-25T13:54:39Z</cp:lastPrinted>
  <dcterms:created xsi:type="dcterms:W3CDTF">2008-08-03T11:02:35Z</dcterms:created>
  <dcterms:modified xsi:type="dcterms:W3CDTF">2018-03-25T13:54:48Z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