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Default Extension="jpeg" ContentType="image/jpeg"/>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OrHVhau8yI9FaIfqBGyf2Z957KtSdKyCGl9no/i7dKl4+8BAcuby693BS/s2AI1+UvNAN+WL8yj5BFUySE1Pkw==" workbookSaltValue="mldneWj5KIJrbizoikiE3g==" workbookSpinCount="100000" lockStructure="1"/>
  <bookViews>
    <workbookView xWindow="0" yWindow="60" windowWidth="22260" windowHeight="12585" tabRatio="782" activeTab="0"/>
  </bookViews>
  <sheets>
    <sheet name="מדידה הנדסית - קרקעית ותת''ק" sheetId="1" r:id="rId2"/>
    <sheet name="מדידה פוטוגרמטרית וצילומי אויר" sheetId="3" r:id="rId3"/>
    <sheet name="BIM" sheetId="6" r:id="rId4"/>
    <sheet name="לידר קרקעי " sheetId="4" r:id="rId5"/>
    <sheet name="לידר אוירי" sheetId="7" r:id="rId6"/>
    <sheet name="קטלוג עם מחירים" sheetId="2" state="hidden" r:id="rId7"/>
  </sheets>
  <definedNames>
    <definedName name="_xlnm.Print_Area" localSheetId="2">BIM!$A$2:$K$95</definedName>
    <definedName name="_xlnm.Print_Area" localSheetId="4">'לידר אוירי'!$A$2:$J$95</definedName>
    <definedName name="_xlnm.Print_Area" localSheetId="3">'לידר קרקעי '!$A$2:$K$93</definedName>
    <definedName name="_xlnm.Print_Area" localSheetId="0">'מדידה הנדסית - קרקעית ותת''''ק'!$B$2:$M$173</definedName>
    <definedName name="_xlnm.Print_Area" localSheetId="1">'מדידה פוטוגרמטרית וצילומי אויר'!$A$2:$J$128</definedName>
  </definedNames>
  <calcPr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9" i="1" l="1"/>
</calcChain>
</file>

<file path=xl/comments1.xml><?xml version="1.0" encoding="utf-8"?>
<comments xmlns="http://schemas.openxmlformats.org/spreadsheetml/2006/main">
  <authors>
    <author>מחבר</author>
  </authors>
  <commentList>
    <comment ref="D83" authorId="0">
      <text>
        <r>
          <rPr>
            <b/>
            <sz val="9"/>
            <rFont val="Tahoma"/>
            <family val="2"/>
          </rPr>
          <t>מחבר:</t>
        </r>
        <r>
          <rPr>
            <sz val="9"/>
            <rFont val="Tahoma"/>
            <family val="2"/>
          </rPr>
          <t xml:space="preserve">
לטובת חישוב אחוז השינויים יחושב השינוי בסכום כלל השטחים שנמדדו במיפוי החדש לעומת סכום השטחים במיפוי קודם, בהתאמה, ובכפוף לאמור להלן:
א.         פירוט מיפוי יתר לא יחשב כשינוי- לדוגמה, משטח שהוגדר במיפוי קודם כחניון ושטחו כ-100 מ"ר ובמיפוי החדש הוגדר כמשטח חניה ומפורטים על גביו – אבן שפה, ערוגות וכדומה שלא סומנו קודם (רזולוציית דגימה גבוהה יותר) ושבסה"כ שטח המשטח נשאר 100 מ"ר – לא ייחשב כשינוי.
ב.         שינוי מידע אלפא נומרי – שינוי של שימוש הקרקע בישות קיימת ללא שינוי גיאומטרי לא יחשב כשינוי. לדוגמה, משטח שהוגדר כמשטח אספלט שיסווג כחניה לא יחשב כשינוי.
ג.          הסרת ישויות או גריעת חלקים מהמחנה – אינה מהווה חלק מהשינויים לצורך הגדרת התעריף לתשלום.
ד.          עדכון קווי גובה לא ייחשב לצורך נוסחת השינויים ולא תשולם בגינו תוספת.
ה.         הבהרה: בכל מקרה בו קיים חשד כי בוצע שינוי מהותי בבינוי במחנה על הספק לפנות למשרד לטובת בחינת הצורך בשינוי הזמנת העבודה מעדכון מדידה למדידה חדשה. ההחלטה בגין שינוי זה הינה של המזמין בלבד.
</t>
        </r>
      </text>
    </comment>
  </commentList>
</comments>
</file>

<file path=xl/sharedStrings.xml><?xml version="1.0" encoding="utf-8"?>
<sst xmlns="http://schemas.openxmlformats.org/spreadsheetml/2006/main" count="1826" uniqueCount="902">
  <si>
    <t>בל"מ 1000599581 - בקשה להפקת הזמנה למיפוי באמצעות מדידות קרקעיות/תת"ק</t>
  </si>
  <si>
    <r>
      <rPr>
        <b/>
        <sz val="11"/>
        <color theme="1"/>
        <rFont val="Arial"/>
        <family val="2"/>
        <scheme val="minor"/>
      </rPr>
      <t>כתב כמויות</t>
    </r>
    <r>
      <rPr>
        <sz val="11"/>
        <color theme="1"/>
        <rFont val="Arial"/>
        <family val="2"/>
        <scheme val="minor"/>
      </rPr>
      <t xml:space="preserve"> - סה"כ עלות לפי סעיפי כתב כמויות לפני הכפלה במקדמים.</t>
    </r>
  </si>
  <si>
    <t>חלק A - יש למלא את הסעיפים הבאים:</t>
  </si>
  <si>
    <r>
      <rPr>
        <b/>
        <sz val="11"/>
        <color theme="1"/>
        <rFont val="Arial"/>
        <family val="2"/>
        <scheme val="minor"/>
      </rPr>
      <t>שכר טירחה</t>
    </r>
    <r>
      <rPr>
        <sz val="11"/>
        <color theme="1"/>
        <rFont val="Arial"/>
        <family val="2"/>
        <scheme val="minor"/>
      </rPr>
      <t xml:space="preserve"> - סה"כ עלות לפי סעיפי כתב כמויות, לאחר הכפלה ב"מקדם תוספת לאזור" והכפלה ב"מקדם תוספת לאזור עימות ודחיפות עבודה", בהתאם לצורך. </t>
    </r>
  </si>
  <si>
    <t>שם הפרויקט:</t>
  </si>
  <si>
    <t>*שדה חובה</t>
  </si>
  <si>
    <r>
      <rPr>
        <b/>
        <sz val="11"/>
        <color theme="1"/>
        <rFont val="Arial"/>
        <family val="2"/>
        <scheme val="minor"/>
      </rPr>
      <t>סכום הזמנה</t>
    </r>
    <r>
      <rPr>
        <sz val="11"/>
        <color theme="1"/>
        <rFont val="Arial"/>
        <family val="2"/>
        <scheme val="minor"/>
      </rPr>
      <t xml:space="preserve"> - שכר טירחה מוכפל ב"מקדם סוג משרד ומרחב הפעלה".</t>
    </r>
  </si>
  <si>
    <t>מס' דרישה:</t>
  </si>
  <si>
    <t>סכום להזמנה כולל מע"מ:</t>
  </si>
  <si>
    <t>לא למלא</t>
  </si>
  <si>
    <t>מיקום/בסיס/מתקן:</t>
  </si>
  <si>
    <t>סיווגים</t>
  </si>
  <si>
    <t>מקדם סוג משרד ומרחב הפעלה:</t>
  </si>
  <si>
    <t>תיאור העבודה:</t>
  </si>
  <si>
    <t>בלמ"ס</t>
  </si>
  <si>
    <t>צפון</t>
  </si>
  <si>
    <t>מרכז</t>
  </si>
  <si>
    <t>איו"ש</t>
  </si>
  <si>
    <t>דרום</t>
  </si>
  <si>
    <t>מרחב הפעלה מבוקש:</t>
  </si>
  <si>
    <t>שמור</t>
  </si>
  <si>
    <t>גדולה</t>
  </si>
  <si>
    <t>גודל חברת המדידה:</t>
  </si>
  <si>
    <t>סודי</t>
  </si>
  <si>
    <t>בינונית</t>
  </si>
  <si>
    <t>מועד תחילת עבודה:</t>
  </si>
  <si>
    <t>מיידי</t>
  </si>
  <si>
    <t>סודי ביותר</t>
  </si>
  <si>
    <t>קטנה</t>
  </si>
  <si>
    <t>מועד סיום צפוי:</t>
  </si>
  <si>
    <t>מקדם תוספת לאזור</t>
  </si>
  <si>
    <t>סיווג ביטחוני לעבודה:</t>
  </si>
  <si>
    <t>-האתר לא מוגדר כשטח מרוחק-</t>
  </si>
  <si>
    <t>סיווג בטחוני למשרד:</t>
  </si>
  <si>
    <t>רמת הגולן, מוצבי קו כחול</t>
  </si>
  <si>
    <t>סיווג בטחוני לעובדים:</t>
  </si>
  <si>
    <t>לא נדרש</t>
  </si>
  <si>
    <t>בקעת הירדן</t>
  </si>
  <si>
    <t>סיווג בטחוני לדרישה:</t>
  </si>
  <si>
    <t>נדרש</t>
  </si>
  <si>
    <t>עד רדיוס 100 ק"מ מהעיר אילת</t>
  </si>
  <si>
    <t>שם מנה"פ / נציג מזמין:</t>
  </si>
  <si>
    <t>יהודה ושומרון</t>
  </si>
  <si>
    <t>תפקיד:</t>
  </si>
  <si>
    <t>מקדם תוספת לאזור עימות ודחיפות עבודה</t>
  </si>
  <si>
    <t>חיל / אגף:</t>
  </si>
  <si>
    <t>ללא מקדמי תוספת</t>
  </si>
  <si>
    <t>אזורי עימות</t>
  </si>
  <si>
    <t>תשולם תוספת מקדם אזורי של 20%, ובכל מקרה לא יותר מ-15,000 ₪. על סעיף זה לא יגולם מקדם הנחה/ תוספת</t>
  </si>
  <si>
    <t>יחידה</t>
  </si>
  <si>
    <t>ע.דחופה -ביצוע תוך 24 שעות לכל המאוחר ממועד הוצאת הזמנה מאושרת</t>
  </si>
  <si>
    <t>הערות:</t>
  </si>
  <si>
    <t>ע.דחופה באזורי עימות</t>
  </si>
  <si>
    <t>תשולם תוספת מקדם אזורי של 30%, ובכל מקרה לא יותר מ-15,000 ₪. על סעיף זה לא יגולם מקדם הנחה/ תוספת</t>
  </si>
  <si>
    <t>תחילת ביצוע תוך שעתיים לכל המאוחר ממועד קריאה</t>
  </si>
  <si>
    <t>תשולם תוספת מקדם אזורי של 50%, ובכל מקרה לא יותר מ-10,000 ₪. על סעיף זה לא יגולם מקדם הנחה/ תוספת</t>
  </si>
  <si>
    <t>חלק B - סעיפי הקטלוג:</t>
  </si>
  <si>
    <t>סעיף המכרז</t>
  </si>
  <si>
    <t>סוג המדידה</t>
  </si>
  <si>
    <t>הסבר / הערות</t>
  </si>
  <si>
    <t>מחיר לפני הנחת מקדם (לפני מע"מ)</t>
  </si>
  <si>
    <t>כמות מוזמנת</t>
  </si>
  <si>
    <t>מיפוי טופוגרפי</t>
  </si>
  <si>
    <t>שטח א' - שטח פתוח</t>
  </si>
  <si>
    <t>דונם</t>
  </si>
  <si>
    <t>שטח ב' - שטח בנוי</t>
  </si>
  <si>
    <t>שטח ג' - שטח בנוי צפוף</t>
  </si>
  <si>
    <t>מדידת כביש</t>
  </si>
  <si>
    <t>מדידת 30 מ' מציר הכביש מכל צד</t>
  </si>
  <si>
    <t>מ"א</t>
  </si>
  <si>
    <t>1.3</t>
  </si>
  <si>
    <t>מדידת 50 מ' מציר הכביש מכל צד</t>
  </si>
  <si>
    <t>מדידת גדר</t>
  </si>
  <si>
    <t>מדידת 15 מ' מכל צד של הגדר</t>
  </si>
  <si>
    <t>מדידת 30 מ' מכל צד של הגדר</t>
  </si>
  <si>
    <t>גדר בלבד</t>
  </si>
  <si>
    <t>מדידת קו ביוב קיים</t>
  </si>
  <si>
    <t>מדידת 15 מ' מכל צד של הקו כולל פתיחת שוחות</t>
  </si>
  <si>
    <t>מדידת קו מים עילי קיים</t>
  </si>
  <si>
    <t>מדידת 15 מ' מכל צד של הקו</t>
  </si>
  <si>
    <t>השלמות (עדכון) למדידה פוטוגרמטרית</t>
  </si>
  <si>
    <t>השלמות (עדכון) למדידה פוטוגרמטרית ע"י מדידת שדה</t>
  </si>
  <si>
    <t>יום עבודה</t>
  </si>
  <si>
    <t>מיפוי לרישוי זמין של מפ"י</t>
  </si>
  <si>
    <t>מעלות מיפוי טופוגרפי לפי סוג שטח (סעיף 1.2 ,1.21 ,1.22)</t>
  </si>
  <si>
    <t>מחיר סופי</t>
  </si>
  <si>
    <t>מדידה לצורכי תב"ע אזרחית</t>
  </si>
  <si>
    <t>מדידה והכנת תצ"ר</t>
  </si>
  <si>
    <t>תצ"ר המכיל חלקה אחת</t>
  </si>
  <si>
    <t>תצ"ר</t>
  </si>
  <si>
    <t>לכל חלקה נוספת</t>
  </si>
  <si>
    <t>חלקה</t>
  </si>
  <si>
    <t>מדידת עצים לצורך סקר עצים</t>
  </si>
  <si>
    <t>עץ</t>
  </si>
  <si>
    <t>מדידות אדריכלות</t>
  </si>
  <si>
    <t>מדידה אדריכלית</t>
  </si>
  <si>
    <t>מדידה אופקית, כולל מדידה מצבית של המבנה</t>
  </si>
  <si>
    <t>מ"ר היטל</t>
  </si>
  <si>
    <t>חזיתות</t>
  </si>
  <si>
    <t>מדידה אנכית, מ"ר חזיתות</t>
  </si>
  <si>
    <t>מדידת מערכות ותשתיות פנים מבנה</t>
  </si>
  <si>
    <t>במגש תשתיות או תקרה מונמכת</t>
  </si>
  <si>
    <t>מדידות לצרכי ארנונה</t>
  </si>
  <si>
    <t>מדידה לצרכי ארנונה</t>
  </si>
  <si>
    <t>כולל חלוקה פנימית לפי צו מיסים רלוונטי, מדידה מצבית של המבנה וחישוב שטחים בהתאם לצו המיסים</t>
  </si>
  <si>
    <t>מדידה וסימון תשתיות</t>
  </si>
  <si>
    <t>מדידת שוחות</t>
  </si>
  <si>
    <t>כולל פתיחת שוחות ומדידת עומק וכיווני זרימה, תאי בקרה/ בורות שאיבה/ בורות טיפולים/ מתקני קדם טיפול/ בורות ספיגה/ בורות אגירה</t>
  </si>
  <si>
    <t>שוחה</t>
  </si>
  <si>
    <t>מדידת תרנים</t>
  </si>
  <si>
    <t>כולל גובה וסוג התורן</t>
  </si>
  <si>
    <t>תורן</t>
  </si>
  <si>
    <t>התוויה/ סימון תשתית נקודתית בשטח</t>
  </si>
  <si>
    <t>ע"פ נקודות שיתקבלו מהמזמין</t>
  </si>
  <si>
    <t>נקודה</t>
  </si>
  <si>
    <t>עדכון מפה</t>
  </si>
  <si>
    <t>עדכון מפה - 20% שכ"ט מסך עלות מדידה חדשה</t>
  </si>
  <si>
    <t>על סעיף זה לא יגולם מקדם הנחה/ תוספת.  סעיף זה מתייחס לעלות מדידה חדשה עליה כן יגולם מקדם הנחה/ תוספת.</t>
  </si>
  <si>
    <t>עדכון מפה - 40% שכ"ט מסך עלות מדידה חדשה</t>
  </si>
  <si>
    <t>עדכון מפה - 70% שכ"ט מסך עלות מדידה חדשה</t>
  </si>
  <si>
    <t>עבודות מיוחדות</t>
  </si>
  <si>
    <t>יום עבודה משולב</t>
  </si>
  <si>
    <t>יום עבודה שטח</t>
  </si>
  <si>
    <t>יום עבודה משרד</t>
  </si>
  <si>
    <t>שעת ייעוץ מודד רשוי, רכש חומרים ומידע ממפ"י</t>
  </si>
  <si>
    <t>שעת ייעוץ מודד רשוי</t>
  </si>
  <si>
    <t>באישור המזמין בלבד</t>
  </si>
  <si>
    <t>שעה</t>
  </si>
  <si>
    <t>רכש שירותים ומידע ממפ"י</t>
  </si>
  <si>
    <t>על סעיף זה לא יגולם מקדם הנחה/ תוספת</t>
  </si>
  <si>
    <t>הקצב</t>
  </si>
  <si>
    <t>מיפוי וגילוי תשתיות תת קרקעיות</t>
  </si>
  <si>
    <t>איתור, גילוי וסימון תשתיות באמצעות מכשירי גילוי אלקטרו מגנטי, ו/או ציוד אלקטרו אקוסטי - במסגרת הזמנת מדידה קרקעית באותו השטח</t>
  </si>
  <si>
    <t>המדידה לתשלום לפי מ"א תוואי לפי סוג התשתית. המזמין בלבד יגדיר אילו תשתיות יש לאתר. הפעלה לאיתור תשתיות מוליכות מסוג: מים, דלק ועוד, בצנרת מתכתית, וכן צנרת חשמל ותקשורת (לרבות סיבים אופטיים עם ציפוי מתכתי או מוליך חשמלי מובנה).</t>
  </si>
  <si>
    <t>9.1.1</t>
  </si>
  <si>
    <t>איתור, גילוי וסימון תשתיות באמצעות מכשירי גילוי אלקטרו מגנטי, ו/או ציוד אלקטרו אקוסטי, כולל השחלת מוליך מתכתי או משדר תת"ק בתוך צנרת וגילוי מיקום ועומק התשתית בעזרת ציוד איתור - במסגרת הזמנת מדידה קרקעית באותו השטח</t>
  </si>
  <si>
    <t>לאיתור תשתיות לא מוליכות מסוג: ביוב, ניקוז ותקשורת (לרבות סיבים אופטיים - ללא מוליך חשמלי מובנה) המזמין בלבד יגדיר אילו תשתיות יש לאתר באיזה קטע.</t>
  </si>
  <si>
    <t>9.2.1</t>
  </si>
  <si>
    <t>איתור תשתיות ברדאר GPR בתא שטח מוגדר לשטח עד 2000 מ"ר - במסגרת מדידה קרקעית באותו השטח</t>
  </si>
  <si>
    <t>הפעלה ע"פ הוראה מפורשת של המזמין. יופעל רק במיקרים שסעיפים 9.1 ו-9.2 לא נותנים מענה. לאיתור תשתיות לא מתכתיות או חללים בלבד.</t>
  </si>
  <si>
    <t>מ"ר</t>
  </si>
  <si>
    <t>9.3.1</t>
  </si>
  <si>
    <t>איתור תשתיות ברדאר GPR בתא שטח מוגדר לשטח של 2001 מ"ר - 4000 מ"ר - במסגרת מדידה קרקעית באותו השטח</t>
  </si>
  <si>
    <t>9.4.1</t>
  </si>
  <si>
    <t>איתור תשתיות ברדאר GPR בתא שטח מוגדר לשטח של מעל 4001 מ"ר - במסגרת מדידה קרקעית באותו השטח</t>
  </si>
  <si>
    <t>9.5.1</t>
  </si>
  <si>
    <t>איתור תשתיות ברדאר GPR בתא שטח מוגדר לשטח של מעל 4001 מ"ר - לא במסגרת מדידה קרקעית באותו השטח</t>
  </si>
  <si>
    <t>הפעלת מערכת שאיבת עפר לחישוף תשתיות תת"ק ללא הרס</t>
  </si>
  <si>
    <t>כולל שיקום בורות החישוף בשטח פתוח בלבד.</t>
  </si>
  <si>
    <t>הפעלת מערכת שאיבת עפר לחישוף תשתיות תת"ק ללא הרס בכבישים, מדרכות ודרכי עפר כבושות</t>
  </si>
  <si>
    <t>כולל שיקום בורות החישוף תוך הידוקים מבוקרים והחזרת השטח לקדמותו (ללא אספלט חם/ תערובת CLSM)</t>
  </si>
  <si>
    <t>תכנון בטיחות הסדרי תנועה ע"י מהנדס תנועה</t>
  </si>
  <si>
    <t>הכנת תוכניות תנועה זמניים המתאימים לאופי העבודות הייחודיות.</t>
  </si>
  <si>
    <t>קומפלט</t>
  </si>
  <si>
    <t>9.9 א'</t>
  </si>
  <si>
    <t>השכרת עגלת חץ</t>
  </si>
  <si>
    <t>9.9 ב'</t>
  </si>
  <si>
    <t>השכרת פקח תנועה</t>
  </si>
  <si>
    <t>9.10</t>
  </si>
  <si>
    <t>הפעלת ביובית לצורך השחלת צינור לאיתור תוואי קווי ביוב וניקוז</t>
  </si>
  <si>
    <t>ביובית</t>
  </si>
  <si>
    <t>9.11</t>
  </si>
  <si>
    <t>הפעלת מחפרון להכשרת השטח ו/או הנמכתו, לצורך חישוף ע"י מערכת שאיבת עפר ייעודית</t>
  </si>
  <si>
    <t>ע"פ צורך</t>
  </si>
  <si>
    <t>3.3.2 מדידות הנדסיות (קרקעיות) ומיפוי תת"ק - מדידה מבצעית דחופה - מיפוי מבנים</t>
  </si>
  <si>
    <t>מדידה מבצעית דחופה - מיפוי מבנים</t>
  </si>
  <si>
    <t>יום עבודה -
 9 שעות</t>
  </si>
  <si>
    <t>הפעלה ע"פ הוראה מפורשת של המזמין.</t>
  </si>
  <si>
    <t>כל שעה נוספת בשטח</t>
  </si>
  <si>
    <t>חלק C - תמורת ביצוע השירותים המפורטים בטבלה (B) לעיל, מתחייב המשרד, לשלם למשרד המדידות את התמורה כמסוכם להלן:</t>
  </si>
  <si>
    <t>מקדם תוספת לאזור עימות ודחיפות עבודה:</t>
  </si>
  <si>
    <t>מס ערך מוסף (17%) להזמנה:</t>
  </si>
  <si>
    <t>סכום ההזמנה כולל מע"מ:</t>
  </si>
  <si>
    <t>למילוי ע"י נציג גוף דורש (סא"ל ומעלה)</t>
  </si>
  <si>
    <t>למילוי ע"י נציג ענף תו"פ</t>
  </si>
  <si>
    <t>שם מלא</t>
  </si>
  <si>
    <t>חתימה/חותמת</t>
  </si>
  <si>
    <t>חתימה/חותמת/מייל אישור</t>
  </si>
  <si>
    <t>תאריך</t>
  </si>
  <si>
    <t>מק"ט</t>
  </si>
  <si>
    <t>מקדם תוספת לאזור מרוחק:</t>
  </si>
  <si>
    <t>מקדם סוג משרד ומרחב הפעלה</t>
  </si>
  <si>
    <t>מקדם תוספת לאזור מרוחק</t>
  </si>
  <si>
    <t>מק"ט שירות</t>
  </si>
  <si>
    <t>תיאור השירות</t>
  </si>
  <si>
    <t>1.3 - 50 מ' מכל צד</t>
  </si>
  <si>
    <t>1.4 - 30 מ' מכל צד</t>
  </si>
  <si>
    <t>1.2-א.עימות</t>
  </si>
  <si>
    <t>1.21-א.עימות</t>
  </si>
  <si>
    <t>1.22-א.עימות</t>
  </si>
  <si>
    <t>1.3-א.עימות</t>
  </si>
  <si>
    <t>1.3- 50 מ' מכל צד-א.עימות</t>
  </si>
  <si>
    <t>1.4-א.עימות</t>
  </si>
  <si>
    <t>1.4 - 30 מ' מכל צד -א.עימות</t>
  </si>
  <si>
    <t>1.41-א.עימות</t>
  </si>
  <si>
    <t>1.5-א.עימות</t>
  </si>
  <si>
    <t>1.6-א.עימות</t>
  </si>
  <si>
    <t>1.7-א.עימות</t>
  </si>
  <si>
    <t>1.91-א.עימות</t>
  </si>
  <si>
    <t>1.92-א.עימות</t>
  </si>
  <si>
    <t>2.1-א.עימות</t>
  </si>
  <si>
    <t>3.1-א.עימות</t>
  </si>
  <si>
    <t>3.2-א.עימות</t>
  </si>
  <si>
    <t>3.3-א.עימות</t>
  </si>
  <si>
    <t>4.1-א.עימות</t>
  </si>
  <si>
    <t>5.1-א.עימות</t>
  </si>
  <si>
    <t>5.2-א.עימות</t>
  </si>
  <si>
    <t>5.3-א.עימות</t>
  </si>
  <si>
    <t>7.1-א.עימות</t>
  </si>
  <si>
    <t>7.2-א.עימות</t>
  </si>
  <si>
    <t>7.3-א.עימות</t>
  </si>
  <si>
    <t>8.1-א.עימות</t>
  </si>
  <si>
    <t>9.1-א.עימות</t>
  </si>
  <si>
    <t>9.1.1-א.עימות</t>
  </si>
  <si>
    <t>9.2-א.עימות</t>
  </si>
  <si>
    <t>9.2.1-א.עימות</t>
  </si>
  <si>
    <t>9.3-א.עימות</t>
  </si>
  <si>
    <t>9.3.1-א.עימות</t>
  </si>
  <si>
    <t>9.4-א.עימות</t>
  </si>
  <si>
    <t>9.4.1-א.עימות</t>
  </si>
  <si>
    <t>9.5-א.עימות</t>
  </si>
  <si>
    <t>9.5.1-א.עימות</t>
  </si>
  <si>
    <t>9.7-א.עימות</t>
  </si>
  <si>
    <t>9.8-א.עימות</t>
  </si>
  <si>
    <t>9.9-א.עימות</t>
  </si>
  <si>
    <t>9.10-א.עימות</t>
  </si>
  <si>
    <t>9.11-א.עימות</t>
  </si>
  <si>
    <t>1.2-ע.דחופה</t>
  </si>
  <si>
    <t>1.21-ע.דחופה</t>
  </si>
  <si>
    <t>1.22-ע.דחופה</t>
  </si>
  <si>
    <t>1.3-ע.דחופה</t>
  </si>
  <si>
    <t>1.3- 50 מ' מכל צד-ע.דחופה</t>
  </si>
  <si>
    <t>1.4-ע.דחופה</t>
  </si>
  <si>
    <t>1.4- 30 מ' מכל צד -ע.דחופה</t>
  </si>
  <si>
    <t>1.41-ע.דחופה</t>
  </si>
  <si>
    <t>1.5-ע.דחופה</t>
  </si>
  <si>
    <t>1.6-ע.דחופה</t>
  </si>
  <si>
    <t>1.7-ע.דחופה</t>
  </si>
  <si>
    <t>1.91-ע.דחופה</t>
  </si>
  <si>
    <t>1.92-ע.דחופה</t>
  </si>
  <si>
    <t>2.1-ע.דחופה</t>
  </si>
  <si>
    <t>3.1-ע.דחופה</t>
  </si>
  <si>
    <t>3.2-ע.דחופה</t>
  </si>
  <si>
    <t>3.3-ע.דחופה</t>
  </si>
  <si>
    <t>4.1-ע.דחופה</t>
  </si>
  <si>
    <t>5.1-ע.דחופה</t>
  </si>
  <si>
    <t>5.2-ע.דחופה</t>
  </si>
  <si>
    <t>5.3-ע.דחופה</t>
  </si>
  <si>
    <t>7.1-ע.דחופה</t>
  </si>
  <si>
    <t>7.2-ע.דחופה</t>
  </si>
  <si>
    <t>7.3-ע.דחופה</t>
  </si>
  <si>
    <t>8.1-ע.דחופה</t>
  </si>
  <si>
    <t>9.1-ע.דחופה</t>
  </si>
  <si>
    <t>9.1.1-ע.דחופה</t>
  </si>
  <si>
    <t>9.2-ע.דחופה</t>
  </si>
  <si>
    <t>9.2.1-ע.דחופה</t>
  </si>
  <si>
    <t>9.3-ע.דחופה</t>
  </si>
  <si>
    <t>9.3.1-ע.דחופה</t>
  </si>
  <si>
    <t>9.4-ע.דחופה</t>
  </si>
  <si>
    <t>9.4.1-ע.דחופה</t>
  </si>
  <si>
    <t>9.5-ע.דחופה</t>
  </si>
  <si>
    <t>9.5.1-ע.דחופה</t>
  </si>
  <si>
    <t>9.7-ע.דחופה</t>
  </si>
  <si>
    <t>9.8-ע.דחופה</t>
  </si>
  <si>
    <t>9.9-ע.דחופה</t>
  </si>
  <si>
    <t>9.10-ע.דחופה</t>
  </si>
  <si>
    <t>9.11-ע.דחופה</t>
  </si>
  <si>
    <t>1.2-ע.דחופה-א.עימות</t>
  </si>
  <si>
    <t>1.21-ע.דחופה-א.עימות</t>
  </si>
  <si>
    <t>1.22-ע.דחופה-א.עימות</t>
  </si>
  <si>
    <t>1.3-ע.דחופה-א.עימות</t>
  </si>
  <si>
    <t>1.3- 50 מ' מכל צד-ע.דחופה-א.עימות</t>
  </si>
  <si>
    <t>1.4-ע.דחופה-א.עימות</t>
  </si>
  <si>
    <t>1.4- 30 מ' מכל צד -ע.דחופה-א.עימות</t>
  </si>
  <si>
    <t>1.41-ע.דחופה-א.עימות</t>
  </si>
  <si>
    <t>1.5-ע.דחופה-א.עימות</t>
  </si>
  <si>
    <t>1.6-ע.דחופה-א.עימות</t>
  </si>
  <si>
    <t>1.7-ע.דחופה-א.עימות</t>
  </si>
  <si>
    <t>1.91-ע.דחופה-א.עימות</t>
  </si>
  <si>
    <t>1.92-ע.דחופה-א.עימות</t>
  </si>
  <si>
    <t>2.1-ע.דחופה-א.עימות</t>
  </si>
  <si>
    <t>3.1-ע.דחופה-א.עימות</t>
  </si>
  <si>
    <t>3.2-ע.דחופה-א.עימות</t>
  </si>
  <si>
    <t>3.3-ע.דחופה-א.עימות</t>
  </si>
  <si>
    <t>4.1-ע.דחופה-א.עימות</t>
  </si>
  <si>
    <t>5.1-ע.דחופה-א.עימות</t>
  </si>
  <si>
    <t>5.2-ע.דחופה-א.עימות</t>
  </si>
  <si>
    <t>5.3-ע.דחופה-א.עימות</t>
  </si>
  <si>
    <t>7.1-ע.דחופה-א.עימות</t>
  </si>
  <si>
    <t>7.2-ע.דחופה-א.עימות</t>
  </si>
  <si>
    <t>7.3-ע.דחופה-א.עימות</t>
  </si>
  <si>
    <t>8.1-ע.דחופה-א.עימות</t>
  </si>
  <si>
    <t>9.1-ע.דחופה-א.עימות</t>
  </si>
  <si>
    <t>9.1.1-ע.דחופה-א.עימות</t>
  </si>
  <si>
    <t>9.2-ע.דחופה-א.עימות</t>
  </si>
  <si>
    <t>9.2.1-ע.דחופה-א.עימות</t>
  </si>
  <si>
    <t>9.3-ע.דחופה-א.עימות</t>
  </si>
  <si>
    <t>9.3.1-ע.דחופה-א.עימות</t>
  </si>
  <si>
    <t>9.4-ע.דחופה-א.עימות</t>
  </si>
  <si>
    <t>9.4.1-ע.דחופה-א.עימות</t>
  </si>
  <si>
    <t>9.5-ע.דחופה-א.עימות</t>
  </si>
  <si>
    <t>9.5.1-ע.דחופה-א.עימות</t>
  </si>
  <si>
    <t>9.7-ע.דחופה-א.עימות</t>
  </si>
  <si>
    <t>9.8-ע.דחופה-א.עימות</t>
  </si>
  <si>
    <t>9.9-ע.דחופה-א.עימות</t>
  </si>
  <si>
    <t>9.10-ע.דחופה-א.עימות</t>
  </si>
  <si>
    <t>9.11-ע.דחופה-א.עימות</t>
  </si>
  <si>
    <t>1.2-תחילת ביצוע תוך שעתיים</t>
  </si>
  <si>
    <t>1.21-תחילת ביצוע תוך שעתיים</t>
  </si>
  <si>
    <t>1.22-תחילת ביצוע תוך שעתיים</t>
  </si>
  <si>
    <t>1.3-תחילת ביצוע תוך שעתיים</t>
  </si>
  <si>
    <t>1.3- 50 מ' מכל צד-תחילת ביצוע תוך שעתיים</t>
  </si>
  <si>
    <t>1.4-תחילת ביצוע תוך שעתיים</t>
  </si>
  <si>
    <t>1.4- 30 מ' מכל צד -תחילת ביצוע תוך שעתיים</t>
  </si>
  <si>
    <t>1.41-תחילת ביצוע תוך שעתיים</t>
  </si>
  <si>
    <t>1.5-תחילת ביצוע תוך שעתיים</t>
  </si>
  <si>
    <t>1.6-תחילת ביצוע תוך שעתיים</t>
  </si>
  <si>
    <t>1.7-תחילת ביצוע תוך שעתיים</t>
  </si>
  <si>
    <t>1.91-תחילת ביצוע תוך שעתיים</t>
  </si>
  <si>
    <t>1.92-תחילת ביצוע תוך שעתיים</t>
  </si>
  <si>
    <t>2.1-תחילת ביצוע תוך שעתיים</t>
  </si>
  <si>
    <t>3.1-תחילת ביצוע תוך שעתיים</t>
  </si>
  <si>
    <t>3.2-תחילת ביצוע תוך שעתיים</t>
  </si>
  <si>
    <t>3.3-תחילת ביצוע תוך שעתיים</t>
  </si>
  <si>
    <t>4.1-תחילת ביצוע תוך שעתיים</t>
  </si>
  <si>
    <t>5.1-תחילת ביצוע תוך שעתיים</t>
  </si>
  <si>
    <t>5.2-תחילת ביצוע תוך שעתיים</t>
  </si>
  <si>
    <t>5.3-תחילת ביצוע תוך שעתיים</t>
  </si>
  <si>
    <t>7.1-תחילת ביצוע תוך שעתיים</t>
  </si>
  <si>
    <t>7.2-תחילת ביצוע תוך שעתיים</t>
  </si>
  <si>
    <t>7.3-תחילת ביצוע תוך שעתיים</t>
  </si>
  <si>
    <t>8.1-תחילת ביצוע תוך שעתיים</t>
  </si>
  <si>
    <t>9.1-תחילת ביצוע תוך שעתיים</t>
  </si>
  <si>
    <t>9.1.1-תחילת ביצוע תוך שעתיים</t>
  </si>
  <si>
    <t>9.2-תחילת ביצוע תוך שעתיים</t>
  </si>
  <si>
    <t>9.2.1-תחילת ביצוע תוך שעתיים</t>
  </si>
  <si>
    <t>9.3-תחילת ביצוע תוך שעתיים</t>
  </si>
  <si>
    <t>9.3.1-תחילת ביצוע תוך שעתיים</t>
  </si>
  <si>
    <t>9.4-תחילת ביצוע תוך שעתיים</t>
  </si>
  <si>
    <t>9.4.1-תחילת ביצוע תוך שעתיים</t>
  </si>
  <si>
    <t>9.5-תחילת ביצוע תוך שעתיים</t>
  </si>
  <si>
    <t>9.5.1-תחילת ביצוע תוך שעתיים</t>
  </si>
  <si>
    <t>9.7-תחילת ביצוע תוך שעתיים</t>
  </si>
  <si>
    <t>9.8-תחילת ביצוע תוך שעתיים</t>
  </si>
  <si>
    <t>9.9-תחילת ביצוע תוך שעתיים</t>
  </si>
  <si>
    <t>9.10-תחילת ביצוע תוך שעתיים</t>
  </si>
  <si>
    <t>9.11-תחילת ביצוע תוך שעתיים</t>
  </si>
  <si>
    <t>1.2-רמת הגולן,מוצבי קו כחול</t>
  </si>
  <si>
    <t>1.21-רמת הגולן,מוצבי קו כחול</t>
  </si>
  <si>
    <t>1.22-רמת הגולן,מוצבי קו כחול</t>
  </si>
  <si>
    <t>1.3-רמת הגולן,מוצבי קו כחול</t>
  </si>
  <si>
    <t>1.3- 50 מ' מכל צד-רמת הגולן,מוצבי קו כחול</t>
  </si>
  <si>
    <t>1.4-רמת הגולן,מוצבי קו כחול</t>
  </si>
  <si>
    <t>1.4- 30 מ' מכל צד-רמת הגולן,מוצבי קו כחול</t>
  </si>
  <si>
    <t>1.41-רמת הגולן,מוצבי קו כחול</t>
  </si>
  <si>
    <t>1.5-רמת הגולן,מוצבי קו כחול</t>
  </si>
  <si>
    <t>1.6-רמת הגולן,מוצבי קו כחול</t>
  </si>
  <si>
    <t>1.7-רמת הגולן,מוצבי קו כחול</t>
  </si>
  <si>
    <t>1.91-רמת הגולן,מוצבי קו כחול</t>
  </si>
  <si>
    <t>1.92-רמת הגולן,מוצבי קו כחול</t>
  </si>
  <si>
    <t>2.1-רמת הגולן,מוצבי קו כחול</t>
  </si>
  <si>
    <t>3.1-רמת הגולן,מוצבי קו כחול</t>
  </si>
  <si>
    <t>3.2-רמת הגולן,מוצבי קו כחול</t>
  </si>
  <si>
    <t>3.3-רמת הגולן,מוצבי קו כחול</t>
  </si>
  <si>
    <t>4.1-רמת הגולן,מוצבי קו כחול</t>
  </si>
  <si>
    <t>5.1-רמת הגולן,מוצבי קו כחול</t>
  </si>
  <si>
    <t>5.2-רמת הגולן,מוצבי קו כחול</t>
  </si>
  <si>
    <t>5.3-רמת הגולן,מוצבי קו כחול</t>
  </si>
  <si>
    <t>7.1-רמת הגולן,מוצבי קו כחול</t>
  </si>
  <si>
    <t>7.2-רמת הגולן,מוצבי קו כחול</t>
  </si>
  <si>
    <t>7.3-רמת הגולן,מוצבי קו כחול</t>
  </si>
  <si>
    <t>8.1-רמת הגולן,מוצבי קו כחול</t>
  </si>
  <si>
    <t>9.1-רמת הגולן,מוצבי קו כחול</t>
  </si>
  <si>
    <t>9.1.1-רמת הגולן,מוצבי קו כחול</t>
  </si>
  <si>
    <t>9.2-רמת הגולן,מוצבי קו כחול</t>
  </si>
  <si>
    <t>9.2.1-רמת הגולן,מוצבי קו כחול</t>
  </si>
  <si>
    <t>9.3-רמת הגולן,מוצבי קו כחול</t>
  </si>
  <si>
    <t>9.3.1-רמת הגולן,מוצבי קו כחול</t>
  </si>
  <si>
    <t>9.4-רמת הגולן,מוצבי קו כחול</t>
  </si>
  <si>
    <t>9.4.1-רמת הגולן,מוצבי קו כחול</t>
  </si>
  <si>
    <t>9.5-רמת הגולן,מוצבי קו כחול</t>
  </si>
  <si>
    <t>9.5.1-רמת הגולן,מוצבי קו כחול</t>
  </si>
  <si>
    <t>9.7-רמת הגולן,מוצבי קו כחול</t>
  </si>
  <si>
    <t>9.8-רמת הגולן,מוצבי קו כחול</t>
  </si>
  <si>
    <t>9.9-רמת הגולן,מוצבי קו כחול</t>
  </si>
  <si>
    <t>9.10-רמת הגולן,מוצבי קו כחול</t>
  </si>
  <si>
    <t>9.11-רמת הגולן,מוצבי קו כחול</t>
  </si>
  <si>
    <t>1.2-בקעת הירדן</t>
  </si>
  <si>
    <t>1.21-בקעת הירדן</t>
  </si>
  <si>
    <t>1.22-בקעת הירדן</t>
  </si>
  <si>
    <t>1.3-בקעת הירדן</t>
  </si>
  <si>
    <t>1.3- 50 מ' מכל צד-בקעת הירדן</t>
  </si>
  <si>
    <t>1.4-בקעת הירדן</t>
  </si>
  <si>
    <t>1.4 - 30 מ' מכל צד-בקעת הירדן</t>
  </si>
  <si>
    <t>1.41-בקעת הירדן</t>
  </si>
  <si>
    <t>1.5-בקעת הירדן</t>
  </si>
  <si>
    <t>1.6-בקעת הירדן</t>
  </si>
  <si>
    <t>1.7-בקעת הירדן</t>
  </si>
  <si>
    <t>1.91-בקעת הירדן</t>
  </si>
  <si>
    <t>1.92-בקעת הירדן</t>
  </si>
  <si>
    <t>2.1-בקעת הירדן</t>
  </si>
  <si>
    <t>3.1-בקעת הירדן</t>
  </si>
  <si>
    <t>3.2-בקעת הירדן</t>
  </si>
  <si>
    <t>3.3-בקעת הירדן</t>
  </si>
  <si>
    <t>4.1-בקעת הירדן</t>
  </si>
  <si>
    <t>5.1-בקעת הירדן</t>
  </si>
  <si>
    <t>5.2-בקעת הירדן</t>
  </si>
  <si>
    <t>5.3-בקעת הירדן</t>
  </si>
  <si>
    <t>7.1-בקעת הירדן</t>
  </si>
  <si>
    <t>7.2-בקעת הירדן</t>
  </si>
  <si>
    <t>7.3-בקעת הירדן</t>
  </si>
  <si>
    <t>8.1-בקעת הירדן</t>
  </si>
  <si>
    <t>9.1-בקעת הירדן</t>
  </si>
  <si>
    <t>9.1.1-בקעת הירדן</t>
  </si>
  <si>
    <t>9.2-בקעת הירדן</t>
  </si>
  <si>
    <t>9.2.1-בקעת הירדן</t>
  </si>
  <si>
    <t>9.3-בקעת הירדן</t>
  </si>
  <si>
    <t>9.3.1-בקעת הירדן</t>
  </si>
  <si>
    <t>9.4-בקעת הירדן</t>
  </si>
  <si>
    <t>9.4.1-בקעת הירדן</t>
  </si>
  <si>
    <t>9.5-בקעת הירדן</t>
  </si>
  <si>
    <t>9.5.1-בקעת הירדן</t>
  </si>
  <si>
    <t>9.7-בקעת הירדן</t>
  </si>
  <si>
    <t>9.8-בקעת הירדן</t>
  </si>
  <si>
    <t>9.9-בקעת הירדן</t>
  </si>
  <si>
    <t>9.10-בקעת הירדן</t>
  </si>
  <si>
    <t>9.11-בקעת הירדן</t>
  </si>
  <si>
    <t>1.2-רדיוס 100ק"מ מאילת</t>
  </si>
  <si>
    <t>1.21-רדיוס 100ק"מ מאילת</t>
  </si>
  <si>
    <t>1.22-רדיוס 100ק"מ מאילת</t>
  </si>
  <si>
    <t>1.3-רדיוס 100ק"מ מאילת</t>
  </si>
  <si>
    <t>1.3- 50 מ' מכל צד-רדיוס 100ק"מ מאילת</t>
  </si>
  <si>
    <t>1.4-רדיוס 100ק"מ מאילת</t>
  </si>
  <si>
    <t>1.4- 30 מ' מכל צד-רדיוס 100ק"מ מאילת</t>
  </si>
  <si>
    <t>1.41-רדיוס 100ק"מ מאילת</t>
  </si>
  <si>
    <t>1.5-רדיוס 100ק"מ מאילת</t>
  </si>
  <si>
    <t>1.6-רדיוס 100ק"מ מאילת</t>
  </si>
  <si>
    <t>1.7-רדיוס 100ק"מ מאילת</t>
  </si>
  <si>
    <t>1.91-רדיוס 100ק"מ מאילת</t>
  </si>
  <si>
    <t>1.92-רדיוס 100ק"מ מאילת</t>
  </si>
  <si>
    <t>2.1-רדיוס 100ק"מ מאילת</t>
  </si>
  <si>
    <t>3.1-רדיוס 100ק"מ מאילת</t>
  </si>
  <si>
    <t>3.2-רדיוס 100ק"מ מאילת</t>
  </si>
  <si>
    <t>3.3-רדיוס 100ק"מ מאילת</t>
  </si>
  <si>
    <t>4.1-רדיוס 100ק"מ מאילת</t>
  </si>
  <si>
    <t>5.1-רדיוס 100ק"מ מאילת</t>
  </si>
  <si>
    <t>5.2-רדיוס 100ק"מ מאילת</t>
  </si>
  <si>
    <t>5.3-רדיוס 100ק"מ מאילת</t>
  </si>
  <si>
    <t>7.1-רדיוס 100ק"מ מאילת</t>
  </si>
  <si>
    <t>7.2-רדיוס 100ק"מ מאילת</t>
  </si>
  <si>
    <t>7.3-רדיוס 100ק"מ מאילת</t>
  </si>
  <si>
    <t>8.1-רדיוס 100ק"מ מאילת</t>
  </si>
  <si>
    <t>9.1-רדיוס 100ק"מ מאילת</t>
  </si>
  <si>
    <t>9.1.1-רדיוס 100ק"מ מאילת</t>
  </si>
  <si>
    <t>9.2-רדיוס 100ק"מ מאילת</t>
  </si>
  <si>
    <t>9.2.1-רדיוס 100ק"מ מאילת</t>
  </si>
  <si>
    <t>9.3-רדיוס 100ק"מ מאילת</t>
  </si>
  <si>
    <t>9.3.1-רדיוס 100ק"מ מאילת</t>
  </si>
  <si>
    <t>9.4-רדיוס 100ק"מ מאילת</t>
  </si>
  <si>
    <t>9.4.1-רדיוס 100ק"מ מאילת</t>
  </si>
  <si>
    <t>9.5-רדיוס 100ק"מ מאילת</t>
  </si>
  <si>
    <t>9.5.1-רדיוס 100ק"מ מאילת</t>
  </si>
  <si>
    <t>9.7-רדיוס 100ק"מ מאילת</t>
  </si>
  <si>
    <t>9.8-רדיוס 100ק"מ מאילת</t>
  </si>
  <si>
    <t>9.9-רדיוס 100ק"מ מאילת</t>
  </si>
  <si>
    <t>9.10-רדיוס 100ק"מ מאילת</t>
  </si>
  <si>
    <t>9.11-רדיוס 100ק"מ מאילת</t>
  </si>
  <si>
    <t>1.2-יהודה ושומרון</t>
  </si>
  <si>
    <t>1.21-יהודה ושומרון</t>
  </si>
  <si>
    <t>1.22-יהודה ושומרון</t>
  </si>
  <si>
    <t>1.3-יהודה ושומרון</t>
  </si>
  <si>
    <t>1.3- 50 מ' מכל צד -יהודה ושומרון</t>
  </si>
  <si>
    <t>1.4-יהודה ושומרון</t>
  </si>
  <si>
    <t>1.4- 30 מ' מכל צד-יהודה ושומרון</t>
  </si>
  <si>
    <t>1.41-יהודה ושומרון</t>
  </si>
  <si>
    <t>1.5-יהודה ושומרון</t>
  </si>
  <si>
    <t>1.6-יהודה ושומרון</t>
  </si>
  <si>
    <t>1.7-יהודה ושומרון</t>
  </si>
  <si>
    <t>1.91-יהודה ושומרון</t>
  </si>
  <si>
    <t>1.92-יהודה ושומרון</t>
  </si>
  <si>
    <t>2.1-יהודה ושומרון</t>
  </si>
  <si>
    <t>3.1-יהודה ושומרון</t>
  </si>
  <si>
    <t>3.2-יהודה ושומרון</t>
  </si>
  <si>
    <t>3.3-יהודה ושומרון</t>
  </si>
  <si>
    <t>4.1-יהודה ושומרון</t>
  </si>
  <si>
    <t>5.1-יהודה ושומרון</t>
  </si>
  <si>
    <t>5.2-יהודה ושומרון</t>
  </si>
  <si>
    <t>5.3-יהודה ושומרון</t>
  </si>
  <si>
    <t>7.1-יהודה ושומרון</t>
  </si>
  <si>
    <t>7.2-יהודה ושומרון</t>
  </si>
  <si>
    <t>7.3-יהודה ושומרון</t>
  </si>
  <si>
    <t>8.1-יהודה ושומרון</t>
  </si>
  <si>
    <t>9.1-יהודה ושומרון</t>
  </si>
  <si>
    <t>9.1.1-יהודה ושומרון</t>
  </si>
  <si>
    <t>9.2-יהודה ושומרון</t>
  </si>
  <si>
    <t>9.2.1-יהודה ושומרון</t>
  </si>
  <si>
    <t>9.3-יהודה ושומרון</t>
  </si>
  <si>
    <t>9.3.1-יהודה ושומרון</t>
  </si>
  <si>
    <t>9.4-יהודה ושומרון</t>
  </si>
  <si>
    <t>9.4.1-יהודה ושומרון</t>
  </si>
  <si>
    <t>9.5-יהודה ושומרון</t>
  </si>
  <si>
    <t>9.5.1-יהודה ושומרון</t>
  </si>
  <si>
    <t>9.7-יהודה ושומרון</t>
  </si>
  <si>
    <t>9.8-יהודה ושומרון</t>
  </si>
  <si>
    <t>9.9-יהודה ושומרון</t>
  </si>
  <si>
    <t>9.10-יהודה ושומרון</t>
  </si>
  <si>
    <t>9.11-יהודה ושומרון</t>
  </si>
  <si>
    <t>הפרה יסודית של החוזה</t>
  </si>
  <si>
    <t>אי עמידה בלו"ז המוגדר</t>
  </si>
  <si>
    <t>מסירת תוצרים על בסיס נתונים לא עדכניים</t>
  </si>
  <si>
    <t>מסירת תוצרים למנה"פ במקום לענף תו"פ</t>
  </si>
  <si>
    <t>אי ביצוע העבודות בהתאם לתקנות המודדים</t>
  </si>
  <si>
    <t>אי ביצוע העבודות בהתאם למפרט הנדרש</t>
  </si>
  <si>
    <t>התייצבות לעבודה - ללא תאום מלא ומאושר</t>
  </si>
  <si>
    <t>אי התייצבות לעבודה במועד שנקבע</t>
  </si>
  <si>
    <t>מסירת תוצרים חסרים/לקויים</t>
  </si>
  <si>
    <t xml:space="preserve">אי עמידה בלו"ז לתיקון הליקויים </t>
  </si>
  <si>
    <t xml:space="preserve">ליקוי חוזר בדו"ח הליקויים </t>
  </si>
  <si>
    <t>ליקוי החוזר בשנית בדו"ח הליקויים</t>
  </si>
  <si>
    <t>חריגה מסעיפי המחירון שבמסגרת ההזמנה</t>
  </si>
  <si>
    <t>אי התייצבות ספק אצל המזמין-תיקון ליקויים</t>
  </si>
  <si>
    <t>אי מסירת דו"ח מבנים נטושים/לא מאוכלסים</t>
  </si>
  <si>
    <t>אי התייצבות אנשי מחשוב/בע"ת-הטמעת נתונים</t>
  </si>
  <si>
    <t>ביטול עבודה-פחות משני י"ע לפני ביצוע</t>
  </si>
  <si>
    <t>ביטול עבודה לאחר תחילת ביצוע בפועל</t>
  </si>
  <si>
    <t>ביטול מדידה מבצעית דחופה למבנים</t>
  </si>
  <si>
    <t>אי הסדרת א.כניסה לסקר נכסים-ע"י המזמין</t>
  </si>
  <si>
    <t>אי הסדרת א.כניסה לביצוע מדידה-ע"י המזמין</t>
  </si>
  <si>
    <t>10.1 - תוספת מקסימלית מקדם-א.עימות</t>
  </si>
  <si>
    <t>10.2 - תוספת מקסימלית מקדם-ע.דחופה</t>
  </si>
  <si>
    <t>10.3 - תוספת מקסימלית מקדם-ע.דחופה-א.עימות</t>
  </si>
  <si>
    <t>10.4 - תוספת מקסימלית מקדם-תחילת ביצוע תוך שעתיים</t>
  </si>
  <si>
    <t>-</t>
  </si>
  <si>
    <t>עלות הסעיף
(ללא מקדם סוג משרד ומרחב הפעלה)
לפני מע"מ</t>
  </si>
  <si>
    <t>עלות הסעיף
(כולל מקדמים)
לפני מע"מ</t>
  </si>
  <si>
    <t>עלות עדכון מפה לפני מע"מ:</t>
  </si>
  <si>
    <t>הקצב (לפני מע"מ):</t>
  </si>
  <si>
    <t>נדרש - כהזמנת עדכון מפה</t>
  </si>
  <si>
    <t>בהזמנת מדידה בה נדרש לבצע עדכון מפה לשטחים נוספים (שאינם נכללים במדידה) - יש למלא את הכמויות ע"פ סוגי השטחים</t>
  </si>
  <si>
    <t>מדידה הנדסית - קרקעית ותת''ק</t>
  </si>
  <si>
    <t>בל"מ 1000599581 - בקשה להפקת הזמנה למיפוי פוטוגרמטרי וצילומי אויר</t>
  </si>
  <si>
    <t xml:space="preserve"> </t>
  </si>
  <si>
    <t>פוטוגרמטריה ואורתופוטו</t>
  </si>
  <si>
    <t>עלות חד פעמית כוללת אזור ב' ו- ג'</t>
  </si>
  <si>
    <t>ישולם פעם אחת להזמנה (לא לכל עבודה שבמסגרת ההזמנה). על סעיף זה לא יגולם מקדם הנחה/תוספת</t>
  </si>
  <si>
    <t>קומפ'</t>
  </si>
  <si>
    <t>עלות חד פעמית כוללת אזור א' ו- ד'</t>
  </si>
  <si>
    <t>מיפוי פוטוגרמטרי בקנ"מ 1:500  בשטח פתוח (שטח מסוג א')</t>
  </si>
  <si>
    <t>המחיר כולל עלות טיסה ונקודות בקרה ואורתופוטו צבעוני. לא כולל עלות השלמת שדה.</t>
  </si>
  <si>
    <t>12.310</t>
  </si>
  <si>
    <t>מיפוי פוטוגרמטרי בקנ"מ 1:1250 בשטח פתוח (שטח מסוג א')</t>
  </si>
  <si>
    <t>מיפוי פוטוגרמטרי בקנ"מ 1:1250 בשטח בנוי     (שטח מסוג ב' ו- ג')</t>
  </si>
  <si>
    <t>מיפוי פוטוגרמטרי בקנ"מ 1:2500 בשטח פתוח (שטח מסוג א')</t>
  </si>
  <si>
    <t>מיפוי פוטוגרמטרי בקנ"מ 1:2500 בשטח בנוי     (שטח מסוג ב' ו- ג')</t>
  </si>
  <si>
    <t>מיפוי פוטוגרמטרי בקנ"מ 1:5000 בשטח פתוח (שטח מסוג א')</t>
  </si>
  <si>
    <t>מיפוי פוטוגרמטרי בקנ"מ 1:5000 בשטח בנוי     (שטח מסוג ב' ו- ג')</t>
  </si>
  <si>
    <t>מיפוי פוטוגרמטרי בקנ"מ 1:500  לרצועה ברוחב 550 מ'  בשטח פתוח ובנוי (שטח מסוג א',ב' ו-ג')</t>
  </si>
  <si>
    <t>ק"מ רץ</t>
  </si>
  <si>
    <t>מיפוי פוטוגרמטרי בקנ"מ 1:1250  לרצועה ברוחב 920 מ'  בשטח פתוח ובנוי (שטח מסוג א',ב' ו-ג')</t>
  </si>
  <si>
    <t>עדכון מיפוי פוטוגרמטרי בקנ"מ 1:500 בשטח פתוח (שטח מסוג א')</t>
  </si>
  <si>
    <t>עדכון מיפוי פוטוגרמטרי בקנ"מ 1:1250 בשטח פתוח (שטח מסוג א')</t>
  </si>
  <si>
    <t>עדכון מיפוי פוטוגרמטרי בקנ"מ 1:1250 בשטח בנוי (שטח מסוג ב' ו- ג')</t>
  </si>
  <si>
    <t>ביצוע סקר שינויים בין מיפוי הקיים לאורטופוטו מתקופה אחרת</t>
  </si>
  <si>
    <t>יח'</t>
  </si>
  <si>
    <t xml:space="preserve">מחיר דגימה דו-מימדית תהיה 1,000 ₪ למחנה.
המחיר כולל את האורטופוטו שעל גביה בוצע העבודה.
</t>
  </si>
  <si>
    <t>תוספת התקורה מחושבת בעמודת "סה"כ עלות הסעיף"</t>
  </si>
  <si>
    <t>סקר היסטורי</t>
  </si>
  <si>
    <t>הטמעת מידע במאגרי מידע המזמין</t>
  </si>
  <si>
    <t>אורתופוטו צבעוני בקנ"מ 1:500 ברזולוציה מינימאלית  8 ס"מ.</t>
  </si>
  <si>
    <t>עלות זו תשולם במידה והאזור המבוקש שונה מאזור המיפוי בסעיף 12 או לעבודה חדשה שלא כוללת מיפוי פוטוגרמטרי. המחיר כולל עלות טיסה ונקודות בקרה.</t>
  </si>
  <si>
    <t>קמ"ר</t>
  </si>
  <si>
    <t>אורתופוטו צבעוני בקנ"מ 1:500 לרצועה ברוחב  של 550 מ'  ברזולוציה מינימאלית  8 ס"מ.</t>
  </si>
  <si>
    <t>אורתופוטו צבעוני בקנ"מ 1:1250</t>
  </si>
  <si>
    <t>אורתופוטו צבעוני בקנ"מ 1:2500</t>
  </si>
  <si>
    <t>אורתופוטו צבעוני בקנ"מ 1:5000</t>
  </si>
  <si>
    <t>השלמת שדה</t>
  </si>
  <si>
    <t>מחיר יום משולב (יום שטח+יום משרד) סעיף זה יופעל באישור המזמין בלבד</t>
  </si>
  <si>
    <t>מחיר מינימום להזמנה למיפוי פוטוגרמטרי באזורים ב' ו- ג'</t>
  </si>
  <si>
    <t>על סעיף זה לא יגולם מקדם ההנחה/תוספת</t>
  </si>
  <si>
    <t>מחיר מינימום להזמנה למיפוי פוטוגרמטרי באזורים א' , ד'</t>
  </si>
  <si>
    <t>מחיר מינימום להזמנה לאורתופוטו באזורים ב' ו- ג'</t>
  </si>
  <si>
    <t>12.10</t>
  </si>
  <si>
    <t xml:space="preserve">מחיר מינימום להזמנה לאורתופוטו  באזורים א' , ד' </t>
  </si>
  <si>
    <t xml:space="preserve">מיפוי פוטוגרמטרי וצילומי אויר - סקר נכסים ותשתיות עיליות </t>
  </si>
  <si>
    <t>סקר נכסים ותשתיות עליות, מדידה קרקעית ודוחות קונסטרוקציה</t>
  </si>
  <si>
    <t xml:space="preserve">סקר מבנים ותשתיות עליות עד  50 מבנים </t>
  </si>
  <si>
    <t>מחיר סקר נכסים יעמוד על סך של 2,000 ₪ לכל הפחות (עדכון סקר ו סקר חדש)</t>
  </si>
  <si>
    <t xml:space="preserve">מבנה </t>
  </si>
  <si>
    <t xml:space="preserve">סקר מבנים ותשתיות עליות על כל מבנה נוסף מעל ל-50 מבנים ועד ל- 100 מבנים </t>
  </si>
  <si>
    <t xml:space="preserve">המחיר לכל מבנה שבין 51-100 מבנים (עדכון סקר ו סקר חדש) </t>
  </si>
  <si>
    <t xml:space="preserve">סקר מבנים ותשתיות עליות  כל מבנה נוסף מעל ל-100 מבנים ועד ל- 150 מבנים </t>
  </si>
  <si>
    <t xml:space="preserve">המחיר לכל מבנה שבין 101-150 מבנים (עדכון סקר ו סקר חדש)  </t>
  </si>
  <si>
    <t xml:space="preserve">סקר מבנים ותשתיות עליות כל מבנה נוסף מעל ל-150 מבנים ועד ל- 300 מבנים </t>
  </si>
  <si>
    <t xml:space="preserve">המחיר לכל מבנה שבין 151-300 מבנים (עדכון סקר ו סקר חדש)  </t>
  </si>
  <si>
    <t xml:space="preserve">סקר מבנים ותשתיות עליות כל מבנה נוסף מעל ל- 300 מבנים </t>
  </si>
  <si>
    <t>המחיר לכל מבנה שבין 301-מבנים ומעלה (עדכון סקר ו סקר חדש)</t>
  </si>
  <si>
    <t>דוח קונסטרוקטור לפסילת מבנים לצרכי ארנונה. עבור בדיקה של 1-14 מבנים באותו מחנה</t>
  </si>
  <si>
    <t xml:space="preserve">קומפ' </t>
  </si>
  <si>
    <t>דוח קונסטרוקטור לפסילת מבנה לצרכי ארנונה. עבור בדיקה של 15 מבנים או יותר באותו מחנה</t>
  </si>
  <si>
    <t>מדידה פוטוגרמטרית וצילומי אויר</t>
  </si>
  <si>
    <t>12.3-ע.דחופה</t>
  </si>
  <si>
    <t>12.310-ע.דחופה</t>
  </si>
  <si>
    <t>12.311-ע.דחופה</t>
  </si>
  <si>
    <t>12.312-ע.דחופה</t>
  </si>
  <si>
    <t>12.313-ע.דחופה</t>
  </si>
  <si>
    <t>12.314-ע.דחופה</t>
  </si>
  <si>
    <t>12.32-ע.דחופה</t>
  </si>
  <si>
    <t>12.33-ע.דחופה</t>
  </si>
  <si>
    <t>12.34-ע.דחופה</t>
  </si>
  <si>
    <t>12.35-ע.דחופה</t>
  </si>
  <si>
    <t>12.36-ע.דחופה</t>
  </si>
  <si>
    <t>12.37-ע.דחופה</t>
  </si>
  <si>
    <t>12.38-ע.דחופה</t>
  </si>
  <si>
    <t>12.39-ע.דחופה</t>
  </si>
  <si>
    <t>12.4-ע.דחופה</t>
  </si>
  <si>
    <t>12.41-ע.דחופה</t>
  </si>
  <si>
    <t>12.411-ע.דחופה</t>
  </si>
  <si>
    <t>12.412-ע.דחופה</t>
  </si>
  <si>
    <t>12.413-ע.דחופה</t>
  </si>
  <si>
    <t>12.414-ע.דחופה</t>
  </si>
  <si>
    <t>12.42-ע.דחופה</t>
  </si>
  <si>
    <t>12.43-ע.דחופה</t>
  </si>
  <si>
    <t>12.44-ע.דחופה</t>
  </si>
  <si>
    <t>12.45-ע.דחופה</t>
  </si>
  <si>
    <t>12.47-ע.דחופה</t>
  </si>
  <si>
    <t>12.48-ע.דחופה</t>
  </si>
  <si>
    <t>12.5-ע.דחופה</t>
  </si>
  <si>
    <t>12.51-ע.דחופה</t>
  </si>
  <si>
    <t>12.52-ע.דחופה</t>
  </si>
  <si>
    <t>12.53-ע.דחופה</t>
  </si>
  <si>
    <t>12.54-ע.דחופה</t>
  </si>
  <si>
    <t>12.6-ע.דחופה</t>
  </si>
  <si>
    <t>14.1-ע.דחופה</t>
  </si>
  <si>
    <t>14.2-ע.דחופה</t>
  </si>
  <si>
    <t>14.3-ע.דחופה</t>
  </si>
  <si>
    <t>14.4-ע.דחופה</t>
  </si>
  <si>
    <t>14.5-ע.דחופה</t>
  </si>
  <si>
    <t>14.6-ע.דחופה</t>
  </si>
  <si>
    <t>14.7-ע.דחופה</t>
  </si>
  <si>
    <t>מקדם תוספת לעבודה דחופה:</t>
  </si>
  <si>
    <t>מקדם הנחה למכרז</t>
  </si>
  <si>
    <t>מקדם תוספת לדחיפות העבודה</t>
  </si>
  <si>
    <t>סה"כ עלות הסעיף
(כולל מקדמים)
לפני מע"מ</t>
  </si>
  <si>
    <t>מחיר לפני הנחת מקדמים
(לפני מע"מ)</t>
  </si>
  <si>
    <t>סכום שכר הטרחה (לפני מע"מ):</t>
  </si>
  <si>
    <t>הקצב (לא כולל מע"מ):</t>
  </si>
  <si>
    <t>תוספת מקסימלית מקדם -עבודה דחופה</t>
  </si>
  <si>
    <t>* חלוקה לסוג משרד (לעבודות קטנות/בינוניות/גדולות) ע"פ תחשיב שכר טרחה הכולל "מקדם תוספת אזור" ו"מקדם אזור עימות ועבודה דחופה", לפני מע"מ: 
  - עד 30,000 ₪ משרדים קטנים,
  - בין  30,000-60,000 ₪ משרדים בינוניים,
  - מעל 60,000 ₪ משרדים גדולים. 
** הזמנות בהיקף שכ"ט של 300,000 ₪ ומעלה, כולל "מקדם תוספת אזור" ו"מקדם אזור עימות ועבודה דחופה", לפני מע"מ - יבוצעו בהליך תיחור נוסף (MATOC).
***בהזמנת סעיפים 1 עד 7, מחיר מינ' להזמנה לא יפחת מערך יום עבודה.
****בהזמנת סעיפים 1 עד 7 בשילוב עם סעיפים 9.1/9.2/9.3/9.4/9.5 , מחיר מינ' להזמנה לא יפחת מ-5500 ש"ח לא כולל מע"מ.
*****בהזמנת סעיפים 9.1.1, 9.2.1, 9.3.1, 9.4.1, 9.5.1, מחיר המינ' להזמנה לא יפחת מ-5500 ש"ח לא כולל מע"מ.</t>
  </si>
  <si>
    <t>* הזמנות בהיקף שכ"ט של 300,000 ₪ ומעלה, לאחר הנחת מקדם מכרז ולפני מע"מ - יבוצעו בהליך תיחור נוסף (MATOC). 
** מחיר להזמנת מיפוי פוטוגרמטרי חדש לא יפחת מערך של 3500 ₪ למחנה.
*** מחיר להזמנת עדכון מיפוי פוטוגרמטרי לא יפחת מערך של 2500 ₪ למחנה.</t>
  </si>
  <si>
    <t>ארצי</t>
  </si>
  <si>
    <t>תוספות מקסימליות עבור מקדמים לאיזור עימות ודחיפות עבודה</t>
  </si>
  <si>
    <t xml:space="preserve"> תוספת מקסימלית מקדם-א.עימות</t>
  </si>
  <si>
    <t>תוספת מקסימלית מקדם-ע.דחופה</t>
  </si>
  <si>
    <t xml:space="preserve"> תוספת מקסימלית מקדם-ע.דחופה-א.עימות</t>
  </si>
  <si>
    <t xml:space="preserve"> תוספת מקסימלית מקדם-תחילת ביצוע תוך שעתיים</t>
  </si>
  <si>
    <t xml:space="preserve">* הזמנות בהיקף שכ"ט של 300,000 ₪ ומעלה, לאחר הנחת מקדם מכרז ולפני מע"מ - יבוצעו בהליך תיחור נוסף (MATOC). </t>
  </si>
  <si>
    <t>מיפוי LIDAR קרקעי</t>
  </si>
  <si>
    <t>מחיר מינימום להזמנה באיזור ב' ו- ג'</t>
  </si>
  <si>
    <t>מחיר מינימום  להזמנה באזור א' , ד'</t>
  </si>
  <si>
    <t>סריקה ומיפוי LIDAR קרקעי בקנ"מ 1:250, רוחב פס 30 מ'</t>
  </si>
  <si>
    <t>המחיר כולל כל העלויות הנלוות ונקודות בקרה .לא כולל עלות השלמת שדה.</t>
  </si>
  <si>
    <t>סריקה ומיפוי LIDAR קרקעי בקנ"מ  1:250</t>
  </si>
  <si>
    <t>סריקה וחישוב כמויות</t>
  </si>
  <si>
    <t>חישוב הבדלי כמויות בין סריקות ממועדים שונים</t>
  </si>
  <si>
    <t>עבודת משרד</t>
  </si>
  <si>
    <t>13.3-ע.דחופה</t>
  </si>
  <si>
    <t>13.4-ע.דחופה</t>
  </si>
  <si>
    <t>13.41-ע.דחופה</t>
  </si>
  <si>
    <t>13.62-ע.דחופה</t>
  </si>
  <si>
    <t>13.7-ע.דחופה</t>
  </si>
  <si>
    <t>13.3-רמת הגולן,מוצבי קו כחול</t>
  </si>
  <si>
    <t>13.4-רמת הגולן,מוצבי קו כחול</t>
  </si>
  <si>
    <t>13.41-רמת הגולן,מוצבי קו כחול</t>
  </si>
  <si>
    <t>13.62-רמת הגולן,מוצבי קו כחול</t>
  </si>
  <si>
    <t>13.7-רמת הגולן,מוצבי קו כחול</t>
  </si>
  <si>
    <t>13.3-בקעת הירדן</t>
  </si>
  <si>
    <t>13.4-בקעת הירדן</t>
  </si>
  <si>
    <t>13.41-בקעת הירדן</t>
  </si>
  <si>
    <t>13.62-בקעת הירדן</t>
  </si>
  <si>
    <t>13.7-בקעת הירדן</t>
  </si>
  <si>
    <t>13.3-רדיוס 100ק"מ מאילת</t>
  </si>
  <si>
    <t>13.4-רדיוס 100ק"מ מאילת</t>
  </si>
  <si>
    <t>13.41-רדיוס 100ק"מ מאילת</t>
  </si>
  <si>
    <t>13.62-רדיוס 100ק"מ מאילת</t>
  </si>
  <si>
    <t>13.7-רדיוס 100ק"מ מאילת</t>
  </si>
  <si>
    <t>13.3-יהודה ושומרון</t>
  </si>
  <si>
    <t>13.4-יהודה ושומרון</t>
  </si>
  <si>
    <t>13.41-יהודה ושומרון</t>
  </si>
  <si>
    <t>13.62-יהודה ושומרון</t>
  </si>
  <si>
    <t>13.7-יהודה ושומרון</t>
  </si>
  <si>
    <t>לידר קרקעי</t>
  </si>
  <si>
    <t>עבודה רגילה</t>
  </si>
  <si>
    <t>גוף דורש</t>
  </si>
  <si>
    <t>קוד יח'</t>
  </si>
  <si>
    <t>ראש אגף</t>
  </si>
  <si>
    <t>מחוז בינוי דרום</t>
  </si>
  <si>
    <t>מחוז בינוי נגב</t>
  </si>
  <si>
    <t>מחוז בינוי מרכז</t>
  </si>
  <si>
    <t>מחוז בינוי צפון</t>
  </si>
  <si>
    <t>ענף פ' מנהלתיים (דרום ונגב)</t>
  </si>
  <si>
    <t>ענף פ' יעודיים (ניהול פ' צפון)</t>
  </si>
  <si>
    <t>חט' מח"ת</t>
  </si>
  <si>
    <t>ענף קו התפר</t>
  </si>
  <si>
    <t>ענף תו"פ</t>
  </si>
  <si>
    <t>ענף תו"ב</t>
  </si>
  <si>
    <t>ענף אחזקה</t>
  </si>
  <si>
    <t>ענפ תת"ב</t>
  </si>
  <si>
    <t>ענף הנדסה ומו"פ</t>
  </si>
  <si>
    <t>ענף רפ"ט מ"י</t>
  </si>
  <si>
    <t>ענף חמ"ן לנגב</t>
  </si>
  <si>
    <t>ענף שעון חול</t>
  </si>
  <si>
    <t>ענף אט"ל ותקשוב</t>
  </si>
  <si>
    <t>היח' להתקשרויות מתכננים</t>
  </si>
  <si>
    <t>היח' להתקשרויות קבלנים</t>
  </si>
  <si>
    <t>היח' למצ"ה וחומרי תשתית</t>
  </si>
  <si>
    <t>יח' תחשיבים וחשבונות</t>
  </si>
  <si>
    <t>יח' תיאום בינוי במט"ח סיוע</t>
  </si>
  <si>
    <t>יח' בינוי 561</t>
  </si>
  <si>
    <t>יח' בינוי 562</t>
  </si>
  <si>
    <t>יח' בינוי 563</t>
  </si>
  <si>
    <t>יח' בינוי 564</t>
  </si>
  <si>
    <t>יח' כלכלית</t>
  </si>
  <si>
    <t>פיקוח צה"ל לנגב</t>
  </si>
  <si>
    <t>מינהלת המעבר דרומה</t>
  </si>
  <si>
    <t>מרכז בינוי חה"י</t>
  </si>
  <si>
    <t>ענף תשתיות חה"י</t>
  </si>
  <si>
    <t>פולינום</t>
  </si>
  <si>
    <t>פקע"ר</t>
  </si>
  <si>
    <t>ח"א</t>
  </si>
  <si>
    <t>מנהלת נבטים</t>
  </si>
  <si>
    <t>מנהלת כנרית</t>
  </si>
  <si>
    <t>מנהלת ק.הדרכה צה"ל לנגב</t>
  </si>
  <si>
    <t>מנהלת קו התפר</t>
  </si>
  <si>
    <t>אמו"ן</t>
  </si>
  <si>
    <t>אכ"ס</t>
  </si>
  <si>
    <t>מנהלת המגורים</t>
  </si>
  <si>
    <t>אחר</t>
  </si>
  <si>
    <t>סכום שכר הטרחה (כולל מקדמים) לפני מע"מ::</t>
  </si>
  <si>
    <t>סכום ההזמנה לא כולל מע"מ:</t>
  </si>
  <si>
    <t>13.1 א'</t>
  </si>
  <si>
    <t>13.2 א'</t>
  </si>
  <si>
    <t>13.62 א'</t>
  </si>
  <si>
    <t>13.5 -ע.דחופה</t>
  </si>
  <si>
    <t>13.6-ע.דחופה</t>
  </si>
  <si>
    <t>13.61-ע.דחופה</t>
  </si>
  <si>
    <t>13.62 א'-ע.דחופה</t>
  </si>
  <si>
    <t>לידר אוירי</t>
  </si>
  <si>
    <t>13.810</t>
  </si>
  <si>
    <t>13.810 א'</t>
  </si>
  <si>
    <t>13.811</t>
  </si>
  <si>
    <t>13.811 א'</t>
  </si>
  <si>
    <t>13.812</t>
  </si>
  <si>
    <t>13.812 א'</t>
  </si>
  <si>
    <t>13.82</t>
  </si>
  <si>
    <t>13.83</t>
  </si>
  <si>
    <t>13.84</t>
  </si>
  <si>
    <t xml:space="preserve"> 13.810 - ע.דחופה</t>
  </si>
  <si>
    <t>13.810 א'- ע.דחופה</t>
  </si>
  <si>
    <t>13.811- ע.דחופה</t>
  </si>
  <si>
    <t>13.811 א'- ע.דחופה</t>
  </si>
  <si>
    <t>13.812- ע.דחופה</t>
  </si>
  <si>
    <t>13.812 א'- ע.דחופה</t>
  </si>
  <si>
    <t>13.82- ע.דחופה</t>
  </si>
  <si>
    <t>13.83- ע.דחופה</t>
  </si>
  <si>
    <t>13.84- ע.דחופה</t>
  </si>
  <si>
    <t>13.85- ע.דחופה</t>
  </si>
  <si>
    <t>13.86- ע.דחופה</t>
  </si>
  <si>
    <t>13.87- ע.דחופה</t>
  </si>
  <si>
    <t>13.88- ע.דחופה</t>
  </si>
  <si>
    <t xml:space="preserve"> 13.810-רמת הגולן,מוצבי קו כחול</t>
  </si>
  <si>
    <t>13.810א'-רמת הגולן,מוצבי קו כחול</t>
  </si>
  <si>
    <t>13.811-רמת הגולן,מוצבי קו כחול</t>
  </si>
  <si>
    <t>13.811א'-רמת הגולן,מוצבי קו כחול</t>
  </si>
  <si>
    <t>13.812-רמת הגולן,מוצבי קו כחול</t>
  </si>
  <si>
    <t>13.812 א'-רמת הגולן,מוצבי קו כחול</t>
  </si>
  <si>
    <t>13.82-רמת הגולן,מוצבי קו כחול</t>
  </si>
  <si>
    <t>13.83-רמת הגולן,מוצבי קו כחול</t>
  </si>
  <si>
    <t>13.84-רמת הגולן,מוצבי קו כחול</t>
  </si>
  <si>
    <t>13.85-רמת הגולן,מוצבי קו כחול</t>
  </si>
  <si>
    <t>13.86-רמת הגולן,מוצבי קו כחול</t>
  </si>
  <si>
    <t>13.87-רמת הגולן,מוצבי קו כחול</t>
  </si>
  <si>
    <t>13.88-רמת הגולן,מוצבי קו כחול</t>
  </si>
  <si>
    <t xml:space="preserve"> 13.810-בקעת הירדן</t>
  </si>
  <si>
    <t>13.810 א'-בקעת הירדן</t>
  </si>
  <si>
    <t>13.811-בקעת הירדן</t>
  </si>
  <si>
    <t>13.811 א'-בקעת הירדן</t>
  </si>
  <si>
    <t>13.812-בקעת הירדן</t>
  </si>
  <si>
    <t>13.812 א'-בקעת הירדן</t>
  </si>
  <si>
    <t>13.82-בקעת הירדן</t>
  </si>
  <si>
    <t>13.83-בקעת הירדן</t>
  </si>
  <si>
    <t>13.84-בקעת הירדן</t>
  </si>
  <si>
    <t>13.85-בקעת הירדן</t>
  </si>
  <si>
    <t>13.86-בקעת הירדן</t>
  </si>
  <si>
    <t>13.87-בקעת הירדן</t>
  </si>
  <si>
    <t>13.88-בקעת הירדן</t>
  </si>
  <si>
    <t xml:space="preserve"> 13.810-עדרדיוס 100ק"מ מאילת</t>
  </si>
  <si>
    <t>13.810 א'-עדרדיוס 100ק"מ מאילת</t>
  </si>
  <si>
    <t>13.811-עדרדיוס 100ק"מ מאילת</t>
  </si>
  <si>
    <t>13.811 א'-עדרדיוס 100ק"מ מאילת</t>
  </si>
  <si>
    <t>13.812-עדרדיוס 100ק"מ מאילת</t>
  </si>
  <si>
    <t>13.812 א'-עדרדיוס 100ק"מ מאילת</t>
  </si>
  <si>
    <t>13.82-עדרדיוס 100ק"מ מאילת</t>
  </si>
  <si>
    <t>13.83-עדרדיוס 100ק"מ מאילת</t>
  </si>
  <si>
    <t>13.84-עדרדיוס 100ק"מ מאילת</t>
  </si>
  <si>
    <t>13.85-עדרדיוס 100ק"מ מאילת</t>
  </si>
  <si>
    <t>13.86-עדרדיוס 100ק"מ מאילת</t>
  </si>
  <si>
    <t>13.87-עדרדיוס 100ק"מ מאילת</t>
  </si>
  <si>
    <t>13.88-עדרדיוס 100ק"מ מאילת</t>
  </si>
  <si>
    <t xml:space="preserve"> 13.810-יהודה ושומרון</t>
  </si>
  <si>
    <t>13.810 א'-יהודה ושומרון</t>
  </si>
  <si>
    <t>13.811-יהודה ושומרון</t>
  </si>
  <si>
    <t>13.811 א'-יהודה ושומרון</t>
  </si>
  <si>
    <t>13.812-יהודה ושומרון</t>
  </si>
  <si>
    <t>13.812 א'-יהודה ושומרון</t>
  </si>
  <si>
    <t>13.82-יהודה ושומרון</t>
  </si>
  <si>
    <t>13.83-יהודה ושומרון</t>
  </si>
  <si>
    <t>13.84-יהודה ושומרון</t>
  </si>
  <si>
    <t>13.85-יהודה ושומרון</t>
  </si>
  <si>
    <t>13.86-יהודה ושומרון</t>
  </si>
  <si>
    <t>13.87-יהודה ושומרון</t>
  </si>
  <si>
    <t>13.88-יהודה ושומרון</t>
  </si>
  <si>
    <t>BIM</t>
  </si>
  <si>
    <t>בל"מ 1000599581 - בקשה להפקת הזמנה ל סריקה, מיפוי ומידול תלת מימדי ל-BIM</t>
  </si>
  <si>
    <t xml:space="preserve"> 3.3.4 סריקה, מיפוי ומידול תלת מימדי ל- BIM</t>
  </si>
  <si>
    <t xml:space="preserve">סריקה תלת מימדית של חלל  מבנה ומידול פנים למודל BIM תלת מימד – עד 500 מ"ר ראשונים </t>
  </si>
  <si>
    <t>המחיר למידול קומה טיפוסים סטנדרטית כולל תשתיות הנראות במגשים או תקרה אקוסטית וכו' לא כולל גילוי תשתיות</t>
  </si>
  <si>
    <t>ניתוח והשוואה של הבדלים בין מודל התכנון לתוצר המודל מתוך ענן נקודות – עד 500 מ"ר ראשונים</t>
  </si>
  <si>
    <t xml:space="preserve">סריקה תלת מימדית של חלל  מבנה ומידול פנים למודל BIM תלת מימד – על כל מ"ר שבין 501 ל- 2500 </t>
  </si>
  <si>
    <t>ניתוח והשוואה של הבדלים בין מודל התכנון לתוצר המודל מתוך ענן נקודות – על כל מ"ר שבין 501 ל- 2500</t>
  </si>
  <si>
    <t xml:space="preserve">סריקה תלת מימדית של חלל  מבנה ומידול פנים למודל BIM תלת מימד– על כל מ"ר שמעל 2500 </t>
  </si>
  <si>
    <t>ניתוח והשוואה של הבדלים בין מודל התכנון לתוצר המודל מתוך ענן נקודות – על כל מ"ר שמעל 2500</t>
  </si>
  <si>
    <t>סריקה תלת מימדית חוזרת (במהלך חיי הפרויקט) של חלל  מבנה ומידול פנים למודל BIM תלת מימד כולל ניתוח והשוואה של הבדלים בין מודל התכנון לתוצר המודל מתוך ענן נקודות</t>
  </si>
  <si>
    <t>המחיר למידול תוספות למדידה המקורית קומה טיפוסים סטנדרטית כולל תשתיות הנראות במגשים או תקרה אקוסטית וכו' לא כולל גילוי תשתיות</t>
  </si>
  <si>
    <t xml:space="preserve">סריקה תלת מימדית של חלל וחזיתות ומידול פנים וחוץ מבנה לתלת מימד
ניתוח והשוואה של הבדלים בין מודל התכנון לתוצר המודל מתוך ענן נקודות
</t>
  </si>
  <si>
    <t>מידול כלל הדיסציפלינות תלת מימד על בסיס תוכניות דו-מימד קיימות</t>
  </si>
  <si>
    <t>כולל פנים וחוץ מבנה, תשתיות ומערכות.</t>
  </si>
  <si>
    <t>סריקה, מיפוי ומידול תלת ממדי של טופוגרפיה לצורך הוצאת כמויות (עד 10 דונם)</t>
  </si>
  <si>
    <t>סריקה, מיפוי ומידול תלת ממדי של טופוגרפיה לצורך הוצאת כמויות (מעל 10 דונם)</t>
  </si>
  <si>
    <t>תוספת עבור מיפוי ומידול תשתיות נסתרות במבנה (מעל תקרות אקוסטיות/ מתחת לאריחים פריקים)</t>
  </si>
  <si>
    <t>העלות היא עבור גילוי התשתיות הנסתרות תחת התקרות האקוסטיות / תחת האריחים הפריקים – כולל פירוק והרכבה של האריחים אקוסטיים.</t>
  </si>
  <si>
    <t xml:space="preserve">יום סריקה תלת מימדית ומידול עבור פריטים לא סטנדרטי </t>
  </si>
  <si>
    <t>מחיר מינימום להזמנה</t>
  </si>
  <si>
    <t>מקדם תוספת לדחיפות עבודה:</t>
  </si>
  <si>
    <t>שטח עם יחס של 7% (כולל) בין השטח הבנוי או כבישים או השילוב ביניהם (היטל מבנים) לשטח הנמדד.
לא כולל פתיחת שוחות</t>
  </si>
  <si>
    <t>שטח עם יחס בין 7% עד 25% (כולל) בין שטח הבנוי או כבישים או השילוב ביניהם (היטל מבנים) לשטח הנמדד.
לא כולל פתיחת שוחות</t>
  </si>
  <si>
    <t>שטח עם יחס מעל 25% בין הבנוי או כבישים או השילוב ביניהם (היטל מבנים) בנוי לשטח הנמדד.
לא כולל פתיחת שוחות</t>
  </si>
  <si>
    <t>בל"מ 1000599581 - בקשה להפקת הזמנה למיפוי באמצעות LIDAR אווירי</t>
  </si>
  <si>
    <t xml:space="preserve">נדרש </t>
  </si>
  <si>
    <t>מיפוי LIDAR אווירי</t>
  </si>
  <si>
    <t>עלות חד פעמית להזמנה באיזור ב' ו- ג'</t>
  </si>
  <si>
    <t>עלות חד פעמית  להזמנה באזור א' ו- ד'</t>
  </si>
  <si>
    <t>סריקה ומיפוי LIDAR אווירי בקנ"מ 1:500</t>
  </si>
  <si>
    <t>המחיר כולל עלות טיסה ונקודות בקרה ואורטופוטו צבעוני .לא כולל עלות השלמת שדה.</t>
  </si>
  <si>
    <t>סריקה מיפוי LIDAR אווירי בקנ"מ 1:500, רוחב פס 500 מ'</t>
  </si>
  <si>
    <t>עבודת משרד. לא תשולם עלות חד פעמית.</t>
  </si>
  <si>
    <t>לידר אווירי</t>
  </si>
  <si>
    <t>שם הספק:</t>
  </si>
  <si>
    <t>מספר ספק משהב"ט:</t>
  </si>
  <si>
    <t>מספר הסכם מחירים:</t>
  </si>
  <si>
    <t>מספר הזמנת רכש:</t>
  </si>
  <si>
    <t>למילוי ע"י חט' התקשרויות מכרזים עם מתכננים, אהו"ב, משהב"ט</t>
  </si>
  <si>
    <t>למילוי ע"י עורך התחשיב/מנה"פ</t>
  </si>
  <si>
    <t>תאריך אישור התחשיב ע"י ענף תו"פ:</t>
  </si>
  <si>
    <t>מס' טלפון נייד /משרד:</t>
  </si>
  <si>
    <r>
      <t xml:space="preserve">איתור, גילוי וסימון תשתיות באמצעות מכשירי גילוי אלקטרו מגנטי, ו/או ציוד אלקטרו אקוסטי -  </t>
    </r>
    <r>
      <rPr>
        <b/>
        <u val="single"/>
        <sz val="16"/>
        <color theme="1"/>
        <rFont val="Arial"/>
        <family val="2"/>
        <scheme val="minor"/>
      </rPr>
      <t>לא</t>
    </r>
    <r>
      <rPr>
        <sz val="16"/>
        <color theme="1"/>
        <rFont val="Arial"/>
        <family val="2"/>
        <scheme val="minor"/>
      </rPr>
      <t xml:space="preserve"> במסגרת הזמנת מדידה קרקעית באותו השטח</t>
    </r>
  </si>
  <si>
    <r>
      <t xml:space="preserve">איתור, גילוי וסימון תשתיות באמצעות מכשירי גילוי אלקטרו מגנטי, ו/או ציוד אלקטרו אקוסטי, כולל השחלת מוליך מתכתי או משדר תת"ק בתוך צנרת וגילוי מיקום ועומק התשתית בעזרת ציוד איתור - </t>
    </r>
    <r>
      <rPr>
        <b/>
        <u val="single"/>
        <sz val="16"/>
        <color theme="1"/>
        <rFont val="Arial"/>
        <family val="2"/>
        <scheme val="minor"/>
      </rPr>
      <t>לא</t>
    </r>
    <r>
      <rPr>
        <sz val="16"/>
        <color theme="1"/>
        <rFont val="Arial"/>
        <family val="2"/>
        <scheme val="minor"/>
      </rPr>
      <t xml:space="preserve"> במסגרת הזמנת מדידה קרקעית באותו השטח</t>
    </r>
  </si>
  <si>
    <r>
      <t xml:space="preserve">איתור תשתיות ברדאר GPR בתא שטח מוגדר לשטח עד 2000 מ"ר - </t>
    </r>
    <r>
      <rPr>
        <b/>
        <u val="single"/>
        <sz val="16"/>
        <color theme="1"/>
        <rFont val="Arial"/>
        <family val="2"/>
        <scheme val="minor"/>
      </rPr>
      <t>לא</t>
    </r>
    <r>
      <rPr>
        <sz val="16"/>
        <color theme="1"/>
        <rFont val="Arial"/>
        <family val="2"/>
        <scheme val="minor"/>
      </rPr>
      <t xml:space="preserve"> במסגרת מדידה קרקעית באותו השטח</t>
    </r>
  </si>
  <si>
    <r>
      <t xml:space="preserve">איתור תשתיות ברדאר GPR בתא שטח מוגדר לשטח של 2001 מ"ר - 4000 מ"ר -  </t>
    </r>
    <r>
      <rPr>
        <b/>
        <u val="single"/>
        <sz val="16"/>
        <color theme="1"/>
        <rFont val="Arial"/>
        <family val="2"/>
        <scheme val="minor"/>
      </rPr>
      <t>לא</t>
    </r>
    <r>
      <rPr>
        <sz val="16"/>
        <color theme="1"/>
        <rFont val="Arial"/>
        <family val="2"/>
        <scheme val="minor"/>
      </rPr>
      <t xml:space="preserve"> במסגרת מדידה קרקעית באותו השטח</t>
    </r>
  </si>
  <si>
    <t>מחיר לפני הנחת מקדם 
(לפני מע"מ)</t>
  </si>
  <si>
    <t>מחיר יום משולב 
(יום שטח + יום משרד)</t>
  </si>
  <si>
    <t>סך עלות הסעיפים
(ללא מקדם סוג משרד ומרחב הפעלה)
לפני מע"מ:</t>
  </si>
  <si>
    <t>סך עלות הסעיפים
לפני מע"מ:</t>
  </si>
  <si>
    <t>חלק D - פרטיי צוות המדידה לביצוע הזמנה זו:</t>
  </si>
  <si>
    <t>למילוי ע"י הספק/ חברת המדידה</t>
  </si>
  <si>
    <t>ת.ז:</t>
  </si>
  <si>
    <t>סיווג:</t>
  </si>
  <si>
    <t>שם מלא:</t>
  </si>
  <si>
    <t>חתימת הספק/מודד</t>
  </si>
  <si>
    <t>שם מנה"פ / נציג גוף דורש:</t>
  </si>
  <si>
    <t>חתימה וחותמת ראש מסגרת</t>
  </si>
  <si>
    <t xml:space="preserve">חתימת מנהל חוזה
היחידה להתקשרויות עם מתכננים
אגף ההנדסה והבינוי
</t>
  </si>
  <si>
    <t>מס' טלפון נייד / משרד:</t>
  </si>
  <si>
    <t>סכום שכר הטרחה 
(לפני מע"מ):</t>
  </si>
  <si>
    <t>סכום ההזמנה 
לא כולל מע"מ:</t>
  </si>
  <si>
    <r>
      <t>מיפוי פוטוגרמטרי בקנ"מ 1:500 בשטח בנוי עד 600 דונם (שטח מסוג ב' ו- ג')</t>
    </r>
    <r>
      <rPr>
        <b/>
        <sz val="16"/>
        <color rgb="FF000000"/>
        <rFont val="Calibri"/>
        <family val="2"/>
      </rPr>
      <t xml:space="preserve"> </t>
    </r>
  </si>
  <si>
    <r>
      <t xml:space="preserve">מיפוי פוטוגרמטרי בקנ"מ 1:500 בשטח בנוי של בין </t>
    </r>
    <r>
      <rPr>
        <sz val="16"/>
        <color rgb="FF000000"/>
        <rFont val="Times New Roman"/>
        <family val="1"/>
      </rPr>
      <t xml:space="preserve">601 </t>
    </r>
    <r>
      <rPr>
        <sz val="16"/>
        <color rgb="FF000000"/>
        <rFont val="David"/>
        <family val="2"/>
        <charset val="177"/>
      </rPr>
      <t xml:space="preserve">עד </t>
    </r>
    <r>
      <rPr>
        <sz val="16"/>
        <color rgb="FF000000"/>
        <rFont val="Times New Roman"/>
        <family val="1"/>
      </rPr>
      <t xml:space="preserve">1,000 </t>
    </r>
    <r>
      <rPr>
        <sz val="16"/>
        <color rgb="FF000000"/>
        <rFont val="David"/>
        <family val="2"/>
        <charset val="177"/>
      </rPr>
      <t>דונם (שטח מסוג ב' ו- ג')</t>
    </r>
  </si>
  <si>
    <r>
      <t xml:space="preserve">מיפוי פוטוגרמטרי בקנ"מ 1:500 בשטח בנוי של בין </t>
    </r>
    <r>
      <rPr>
        <sz val="16"/>
        <color rgb="FF000000"/>
        <rFont val="Times New Roman"/>
        <family val="1"/>
      </rPr>
      <t xml:space="preserve">1,001 </t>
    </r>
    <r>
      <rPr>
        <sz val="16"/>
        <color rgb="FF000000"/>
        <rFont val="David"/>
        <family val="2"/>
        <charset val="177"/>
      </rPr>
      <t xml:space="preserve">עד </t>
    </r>
    <r>
      <rPr>
        <sz val="16"/>
        <color rgb="FF000000"/>
        <rFont val="Times New Roman"/>
        <family val="1"/>
      </rPr>
      <t xml:space="preserve">2,000 </t>
    </r>
    <r>
      <rPr>
        <sz val="16"/>
        <color rgb="FF000000"/>
        <rFont val="David"/>
        <family val="2"/>
        <charset val="177"/>
      </rPr>
      <t>דונם (שטח מסוג ב' ו- ג')</t>
    </r>
  </si>
  <si>
    <r>
      <t xml:space="preserve">מיפוי פוטוגרמטרי בקנ"מ 1:500 בשטח בנוי של בין </t>
    </r>
    <r>
      <rPr>
        <sz val="16"/>
        <color rgb="FF000000"/>
        <rFont val="Times New Roman"/>
        <family val="1"/>
      </rPr>
      <t xml:space="preserve">2,001 </t>
    </r>
    <r>
      <rPr>
        <sz val="16"/>
        <color rgb="FF000000"/>
        <rFont val="David"/>
        <family val="2"/>
        <charset val="177"/>
      </rPr>
      <t xml:space="preserve">עד </t>
    </r>
    <r>
      <rPr>
        <sz val="16"/>
        <color rgb="FF000000"/>
        <rFont val="Times New Roman"/>
        <family val="1"/>
      </rPr>
      <t xml:space="preserve">5,000 </t>
    </r>
    <r>
      <rPr>
        <sz val="16"/>
        <color rgb="FF000000"/>
        <rFont val="David"/>
        <family val="2"/>
        <charset val="177"/>
      </rPr>
      <t>דונם (שטח מסוג ב' ו- ג')</t>
    </r>
  </si>
  <si>
    <r>
      <t xml:space="preserve">מיפוי פוטוגרמטרי בקנ"מ 1:500 בשטח בנוי של מעל </t>
    </r>
    <r>
      <rPr>
        <sz val="16"/>
        <color rgb="FF000000"/>
        <rFont val="Times New Roman"/>
        <family val="1"/>
      </rPr>
      <t xml:space="preserve">5,000 </t>
    </r>
    <r>
      <rPr>
        <sz val="16"/>
        <color rgb="FF000000"/>
        <rFont val="David"/>
        <family val="2"/>
        <charset val="177"/>
      </rPr>
      <t>דונם (שטח מסוג ב' ו- ג')</t>
    </r>
  </si>
  <si>
    <r>
      <t>עדכון מיפוי פוטוגרמטרי בקנ"מ 1:500 בשטח בנוי עד 600 דונם (שטח מסוג ב' ו- ג')</t>
    </r>
    <r>
      <rPr>
        <b/>
        <sz val="16"/>
        <color rgb="FF000000"/>
        <rFont val="Calibri"/>
        <family val="2"/>
      </rPr>
      <t xml:space="preserve"> </t>
    </r>
  </si>
  <si>
    <r>
      <t xml:space="preserve">עדכון מיפוי פוטוגרמטרי בקנ"מ 1:500 בשטח בנוי של בין </t>
    </r>
    <r>
      <rPr>
        <sz val="16"/>
        <color rgb="FF000000"/>
        <rFont val="Times New Roman"/>
        <family val="1"/>
      </rPr>
      <t xml:space="preserve">601 </t>
    </r>
    <r>
      <rPr>
        <sz val="16"/>
        <color rgb="FF000000"/>
        <rFont val="David"/>
        <family val="2"/>
        <charset val="177"/>
      </rPr>
      <t xml:space="preserve">עד </t>
    </r>
    <r>
      <rPr>
        <sz val="16"/>
        <color rgb="FF000000"/>
        <rFont val="Times New Roman"/>
        <family val="1"/>
      </rPr>
      <t xml:space="preserve">1,000 </t>
    </r>
    <r>
      <rPr>
        <sz val="16"/>
        <color rgb="FF000000"/>
        <rFont val="David"/>
        <family val="2"/>
        <charset val="177"/>
      </rPr>
      <t>דונם (שטח מסוג ב' ו- ג')</t>
    </r>
  </si>
  <si>
    <r>
      <t xml:space="preserve">עדכון מיפוי פוטוגרמטרי בקנ"מ 1:500 בשטח בנוי של בין </t>
    </r>
    <r>
      <rPr>
        <sz val="16"/>
        <color rgb="FF000000"/>
        <rFont val="Times New Roman"/>
        <family val="1"/>
      </rPr>
      <t xml:space="preserve">1,001 </t>
    </r>
    <r>
      <rPr>
        <sz val="16"/>
        <color rgb="FF000000"/>
        <rFont val="David"/>
        <family val="2"/>
        <charset val="177"/>
      </rPr>
      <t xml:space="preserve">עד </t>
    </r>
    <r>
      <rPr>
        <sz val="16"/>
        <color rgb="FF000000"/>
        <rFont val="Times New Roman"/>
        <family val="1"/>
      </rPr>
      <t xml:space="preserve">2,000 </t>
    </r>
    <r>
      <rPr>
        <sz val="16"/>
        <color rgb="FF000000"/>
        <rFont val="David"/>
        <family val="2"/>
        <charset val="177"/>
      </rPr>
      <t>דונם (שטח מסוג ב' ו- ג')</t>
    </r>
  </si>
  <si>
    <r>
      <t xml:space="preserve">עדכון מיפוי פוטוגרמטרי בקנ"מ 1:500 בשטח בנוי של בין </t>
    </r>
    <r>
      <rPr>
        <sz val="16"/>
        <color rgb="FF000000"/>
        <rFont val="Times New Roman"/>
        <family val="1"/>
      </rPr>
      <t xml:space="preserve">2,001 </t>
    </r>
    <r>
      <rPr>
        <sz val="16"/>
        <color rgb="FF000000"/>
        <rFont val="David"/>
        <family val="2"/>
        <charset val="177"/>
      </rPr>
      <t xml:space="preserve">עד </t>
    </r>
    <r>
      <rPr>
        <sz val="16"/>
        <color rgb="FF000000"/>
        <rFont val="Times New Roman"/>
        <family val="1"/>
      </rPr>
      <t xml:space="preserve">5,000 </t>
    </r>
    <r>
      <rPr>
        <sz val="16"/>
        <color rgb="FF000000"/>
        <rFont val="David"/>
        <family val="2"/>
        <charset val="177"/>
      </rPr>
      <t>דונם (שטח מסוג ב' ו- ג')</t>
    </r>
  </si>
  <si>
    <r>
      <t xml:space="preserve">עדכון מיפוי פוטוגרמטרי בקנ"מ 1:500 בשטח בנוי של מעל </t>
    </r>
    <r>
      <rPr>
        <sz val="16"/>
        <color rgb="FF000000"/>
        <rFont val="Times New Roman"/>
        <family val="1"/>
      </rPr>
      <t xml:space="preserve">5,000 </t>
    </r>
    <r>
      <rPr>
        <sz val="16"/>
        <color rgb="FF000000"/>
        <rFont val="David"/>
        <family val="2"/>
        <charset val="177"/>
      </rPr>
      <t>דונם (שטח מסוג ב' ו- ג')</t>
    </r>
  </si>
  <si>
    <r>
      <t>מחיר לתקופה ללא תלות בגודל מחנה וכמות מבנים בו</t>
    </r>
    <r>
      <rPr>
        <sz val="16"/>
        <color rgb="FF000000"/>
        <rFont val="Calibri"/>
        <family val="2"/>
      </rPr>
      <t xml:space="preserve">, </t>
    </r>
    <r>
      <rPr>
        <sz val="16"/>
        <color rgb="FF000000"/>
        <rFont val="David"/>
        <family val="2"/>
        <charset val="177"/>
      </rPr>
      <t>המחיר כולל את האורטופוטו</t>
    </r>
    <r>
      <rPr>
        <sz val="16"/>
        <color rgb="FF000000"/>
        <rFont val="Calibri"/>
        <family val="2"/>
      </rPr>
      <t xml:space="preserve">. </t>
    </r>
  </si>
  <si>
    <r>
      <t xml:space="preserve">דגימה </t>
    </r>
    <r>
      <rPr>
        <b/>
        <sz val="16"/>
        <color rgb="FF000000"/>
        <rFont val="David"/>
        <family val="2"/>
        <charset val="177"/>
      </rPr>
      <t>2D</t>
    </r>
    <r>
      <rPr>
        <sz val="16"/>
        <color rgb="FF000000"/>
        <rFont val="David"/>
        <family val="2"/>
        <charset val="177"/>
      </rPr>
      <t xml:space="preserve"> ע"ב אורטופוטו קיימת בידי הספק או נרכשת ממפ"י</t>
    </r>
  </si>
  <si>
    <r>
      <t xml:space="preserve">לפי תעריף מפ"י </t>
    </r>
    <r>
      <rPr>
        <sz val="16"/>
        <color rgb="FFFF0000"/>
        <rFont val="Arial"/>
        <family val="2"/>
        <scheme val="minor"/>
      </rPr>
      <t>בתוספת תקורה של 10%</t>
    </r>
  </si>
  <si>
    <t>חתימת מנהל חוזה
היחידה להתקשרויות עם מתכננים
אגף ההנדסה והבינוי</t>
  </si>
  <si>
    <t>בל"מ 1000599581 - בקשה להפקת הזמנה למיפוי באמצעות LIDAR קרקעי</t>
  </si>
  <si>
    <t>למילוי ע"י עורך התחשיב / מנה"פ</t>
  </si>
  <si>
    <t>סכום שכר הטרחה (כולל מקדמים) לפני מע"מ:</t>
  </si>
  <si>
    <t>מס' טלפון משרד / נייד: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</si>
</sst>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quot;₪&quot;\ * #,##0_ ;_ &quot;₪&quot;\ * \-#,##0_ ;_ &quot;₪&quot;\ * &quot;-&quot;_ ;_ @_ "/>
    <numFmt numFmtId="41" formatCode="_ * #,##0_ ;_ * \-#,##0_ ;_ * &quot;-&quot;_ ;_ @_ "/>
    <numFmt numFmtId="164" formatCode="&quot;₪&quot;\ #,##0.00"/>
    <numFmt numFmtId="165" formatCode="&quot;₪&quot;\ #,##0.0"/>
    <numFmt numFmtId="166" formatCode="#,##0.0"/>
    <numFmt numFmtId="167" formatCode="#,##0.000"/>
  </numFmts>
  <fonts count="38">
    <font>
      <sz val="11"/>
      <color theme="1"/>
      <name val="Arial"/>
      <family val="2"/>
      <scheme val="minor"/>
    </font>
    <font>
      <sz val="10"/>
      <color theme="1"/>
      <name val="Arial"/>
      <family val="2"/>
    </font>
    <font>
      <b/>
      <vertAlign val="subscript"/>
      <sz val="22"/>
      <color theme="1"/>
      <name val="Arial"/>
      <family val="2"/>
      <charset val="177"/>
      <scheme val="minor"/>
    </font>
    <font>
      <b/>
      <sz val="11"/>
      <color theme="1"/>
      <name val="Arial"/>
      <family val="2"/>
      <scheme val="minor"/>
    </font>
    <font>
      <b/>
      <sz val="12"/>
      <color theme="1"/>
      <name val="Arial"/>
      <family val="2"/>
      <scheme val="minor"/>
    </font>
    <font>
      <sz val="9"/>
      <color rgb="FFFF0000"/>
      <name val="Arial"/>
      <family val="2"/>
      <charset val="177"/>
      <scheme val="minor"/>
    </font>
    <font>
      <b/>
      <sz val="11"/>
      <color theme="6" tint="-0.49994"/>
      <name val="Arial"/>
      <family val="2"/>
      <scheme val="minor"/>
    </font>
    <font>
      <sz val="9"/>
      <color theme="1"/>
      <name val="Arial"/>
      <family val="2"/>
      <charset val="177"/>
      <scheme val="minor"/>
    </font>
    <font>
      <b/>
      <sz val="24"/>
      <color theme="1"/>
      <name val="Arial"/>
      <family val="2"/>
      <scheme val="minor"/>
    </font>
    <font>
      <b/>
      <sz val="9"/>
      <name val="Tahoma"/>
      <family val="2"/>
    </font>
    <font>
      <sz val="9"/>
      <name val="Tahoma"/>
      <family val="2"/>
    </font>
    <font>
      <sz val="14"/>
      <color theme="1"/>
      <name val="Arial"/>
      <family val="2"/>
      <scheme val="minor"/>
    </font>
    <font>
      <b/>
      <sz val="16"/>
      <color theme="1"/>
      <name val="Arial"/>
      <family val="2"/>
      <scheme val="minor"/>
    </font>
    <font>
      <sz val="16"/>
      <color theme="1"/>
      <name val="Arial"/>
      <family val="2"/>
      <scheme val="minor"/>
    </font>
    <font>
      <b/>
      <sz val="20"/>
      <color theme="1"/>
      <name val="Arial"/>
      <family val="2"/>
      <scheme val="minor"/>
    </font>
    <font>
      <sz val="20"/>
      <color theme="1"/>
      <name val="Arial"/>
      <family val="2"/>
      <scheme val="minor"/>
    </font>
    <font>
      <sz val="24"/>
      <color theme="1"/>
      <name val="Arial"/>
      <family val="2"/>
      <scheme val="minor"/>
    </font>
    <font>
      <sz val="18"/>
      <color theme="1"/>
      <name val="Arial"/>
      <family val="2"/>
      <scheme val="minor"/>
    </font>
    <font>
      <sz val="16"/>
      <name val="Arial"/>
      <family val="2"/>
      <scheme val="minor"/>
    </font>
    <font>
      <b/>
      <u val="single"/>
      <sz val="16"/>
      <color theme="1"/>
      <name val="Arial"/>
      <family val="2"/>
      <scheme val="minor"/>
    </font>
    <font>
      <sz val="16"/>
      <color rgb="FFFF0000"/>
      <name val="Arial"/>
      <family val="2"/>
      <scheme val="minor"/>
    </font>
    <font>
      <b/>
      <sz val="16"/>
      <color theme="6" tint="-0.49994"/>
      <name val="Arial"/>
      <family val="2"/>
      <scheme val="minor"/>
    </font>
    <font>
      <sz val="16"/>
      <color theme="0"/>
      <name val="Arial"/>
      <family val="2"/>
      <scheme val="minor"/>
    </font>
    <font>
      <sz val="26"/>
      <color theme="1"/>
      <name val="Arial"/>
      <family val="2"/>
      <scheme val="minor"/>
    </font>
    <font>
      <sz val="28"/>
      <color theme="1"/>
      <name val="Arial"/>
      <family val="2"/>
      <scheme val="minor"/>
    </font>
    <font>
      <b/>
      <sz val="26"/>
      <color theme="1"/>
      <name val="Arial"/>
      <family val="2"/>
      <scheme val="minor"/>
    </font>
    <font>
      <b/>
      <vertAlign val="subscript"/>
      <sz val="28"/>
      <color theme="1"/>
      <name val="Arial"/>
      <family val="2"/>
      <charset val="177"/>
      <scheme val="minor"/>
    </font>
    <font>
      <b/>
      <sz val="22"/>
      <color theme="1"/>
      <name val="Arial"/>
      <family val="2"/>
      <scheme val="minor"/>
    </font>
    <font>
      <sz val="22"/>
      <color theme="1"/>
      <name val="Arial"/>
      <family val="2"/>
      <scheme val="minor"/>
    </font>
    <font>
      <b/>
      <sz val="18"/>
      <color theme="1"/>
      <name val="Arial"/>
      <family val="2"/>
      <scheme val="minor"/>
    </font>
    <font>
      <b/>
      <sz val="16"/>
      <color rgb="FF000000"/>
      <name val="Calibri"/>
      <family val="2"/>
    </font>
    <font>
      <sz val="16"/>
      <color rgb="FF000000"/>
      <name val="Times New Roman"/>
      <family val="1"/>
    </font>
    <font>
      <sz val="16"/>
      <color rgb="FF000000"/>
      <name val="David"/>
      <family val="2"/>
      <charset val="177"/>
    </font>
    <font>
      <sz val="16"/>
      <color rgb="FF000000"/>
      <name val="Calibri"/>
      <family val="2"/>
    </font>
    <font>
      <b/>
      <sz val="16"/>
      <color rgb="FF000000"/>
      <name val="David"/>
      <family val="2"/>
      <charset val="177"/>
    </font>
    <font>
      <sz val="18"/>
      <color rgb="FFFF0000"/>
      <name val="Arial"/>
      <family val="2"/>
      <charset val="177"/>
      <scheme val="minor"/>
    </font>
    <font>
      <b/>
      <sz val="18"/>
      <color theme="6" tint="-0.49994"/>
      <name val="Arial"/>
      <family val="2"/>
      <charset val="177"/>
      <scheme val="minor"/>
    </font>
    <font>
      <b/>
      <vertAlign val="subscript"/>
      <sz val="20"/>
      <color theme="1"/>
      <name val="Arial"/>
      <family val="2"/>
      <charset val="177"/>
      <scheme val="minor"/>
    </font>
  </fonts>
  <fills count="19">
    <fill>
      <patternFill/>
    </fill>
    <fill>
      <patternFill patternType="gray125"/>
    </fill>
    <fill>
      <patternFill patternType="solid">
        <fgColor rgb="FFFFFF00"/>
        <bgColor indexed="64"/>
      </patternFill>
    </fill>
    <fill>
      <patternFill patternType="solid">
        <fgColor theme="9" tint="0.79998"/>
        <bgColor indexed="64"/>
      </patternFill>
    </fill>
    <fill>
      <patternFill patternType="solid">
        <fgColor theme="0"/>
        <bgColor indexed="64"/>
      </patternFill>
    </fill>
    <fill>
      <patternFill patternType="solid">
        <fgColor theme="0" tint="-0.04998"/>
        <bgColor indexed="64"/>
      </patternFill>
    </fill>
    <fill>
      <patternFill patternType="solid">
        <fgColor theme="4" tint="0.79995"/>
        <bgColor indexed="64"/>
      </patternFill>
    </fill>
    <fill>
      <patternFill patternType="solid">
        <fgColor theme="4" tint="0.39998"/>
        <bgColor indexed="64"/>
      </patternFill>
    </fill>
    <fill>
      <patternFill patternType="solid">
        <fgColor theme="9" tint="0.79995"/>
        <bgColor indexed="64"/>
      </patternFill>
    </fill>
    <fill>
      <patternFill patternType="solid">
        <fgColor theme="7" tint="0.79998"/>
        <bgColor indexed="64"/>
      </patternFill>
    </fill>
    <fill>
      <patternFill patternType="solid">
        <fgColor theme="7" tint="0.59996"/>
        <bgColor indexed="64"/>
      </patternFill>
    </fill>
    <fill>
      <patternFill patternType="solid">
        <fgColor theme="7" tint="0.59999"/>
        <bgColor indexed="64"/>
      </patternFill>
    </fill>
    <fill>
      <patternFill patternType="solid">
        <fgColor theme="4" tint="0.79998"/>
        <bgColor indexed="64"/>
      </patternFill>
    </fill>
    <fill>
      <patternFill patternType="solid">
        <fgColor theme="9" tint="0.59999"/>
        <bgColor indexed="64"/>
      </patternFill>
    </fill>
    <fill>
      <patternFill patternType="solid">
        <fgColor theme="4" tint="0.59996"/>
        <bgColor indexed="64"/>
      </patternFill>
    </fill>
    <fill>
      <patternFill patternType="solid">
        <fgColor theme="3" tint="0.59996"/>
        <bgColor indexed="64"/>
      </patternFill>
    </fill>
    <fill>
      <patternFill patternType="solid">
        <fgColor theme="9" tint="0.59996"/>
        <bgColor indexed="64"/>
      </patternFill>
    </fill>
    <fill>
      <patternFill patternType="solid">
        <fgColor theme="7" tint="0.79995"/>
        <bgColor indexed="64"/>
      </patternFill>
    </fill>
    <fill>
      <patternFill patternType="solid">
        <fgColor theme="8" tint="0.79995"/>
        <bgColor indexed="64"/>
      </patternFill>
    </fill>
  </fills>
  <borders count="53">
    <border>
      <left/>
      <right/>
      <top/>
      <bottom/>
      <diagonal/>
    </border>
    <border>
      <left style="medium">
        <color auto="1"/>
      </left>
      <right/>
      <top style="medium">
        <color auto="1"/>
      </top>
      <bottom/>
    </border>
    <border>
      <left style="medium">
        <color auto="1"/>
      </left>
      <right/>
      <top/>
      <bottom/>
    </border>
    <border>
      <left style="thin">
        <color auto="1"/>
      </left>
      <right style="thin">
        <color auto="1"/>
      </right>
      <top style="thin">
        <color auto="1"/>
      </top>
      <bottom style="thin">
        <color auto="1"/>
      </bottom>
    </border>
    <border>
      <left/>
      <right/>
      <top/>
      <bottom style="medium">
        <color auto="1"/>
      </bottom>
    </border>
    <border>
      <left/>
      <right style="medium">
        <color auto="1"/>
      </right>
      <top/>
      <bottom/>
    </border>
    <border>
      <left style="thin">
        <color auto="1"/>
      </left>
      <right style="medium">
        <color auto="1"/>
      </right>
      <top style="thin">
        <color auto="1"/>
      </top>
      <bottom style="thin">
        <color auto="1"/>
      </bottom>
    </border>
    <border>
      <left style="thin">
        <color auto="1"/>
      </left>
      <right style="medium">
        <color auto="1"/>
      </right>
      <top style="thin">
        <color auto="1"/>
      </top>
      <bottom style="medium">
        <color auto="1"/>
      </bottom>
    </border>
    <border>
      <left/>
      <right/>
      <top style="medium">
        <color auto="1"/>
      </top>
      <bottom/>
    </border>
    <border>
      <left style="medium">
        <color auto="1"/>
      </left>
      <right style="thin">
        <color auto="1"/>
      </right>
      <top style="medium">
        <color auto="1"/>
      </top>
      <bottom style="thin">
        <color auto="1"/>
      </bottom>
    </border>
    <border>
      <left style="thin">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thin">
        <color auto="1"/>
      </top>
      <bottom style="thin">
        <color auto="1"/>
      </bottom>
    </border>
    <border>
      <left/>
      <right style="medium">
        <color auto="1"/>
      </right>
      <top style="thin">
        <color auto="1"/>
      </top>
      <bottom style="thin">
        <color auto="1"/>
      </bottom>
    </border>
    <border>
      <left style="thin">
        <color auto="1"/>
      </left>
      <right/>
      <top style="thin">
        <color auto="1"/>
      </top>
      <bottom style="thin">
        <color auto="1"/>
      </bottom>
    </border>
    <border>
      <left style="medium">
        <color auto="1"/>
      </left>
      <right style="thin">
        <color auto="1"/>
      </right>
      <top style="medium">
        <color auto="1"/>
      </top>
      <bottom style="medium">
        <color auto="1"/>
      </bottom>
    </border>
    <border>
      <left style="thin">
        <color auto="1"/>
      </left>
      <right style="thin">
        <color auto="1"/>
      </right>
      <top style="medium">
        <color auto="1"/>
      </top>
      <bottom style="medium">
        <color auto="1"/>
      </bottom>
    </border>
    <border>
      <left style="thin">
        <color auto="1"/>
      </left>
      <right style="medium">
        <color auto="1"/>
      </right>
      <top style="medium">
        <color auto="1"/>
      </top>
      <bottom style="medium">
        <color auto="1"/>
      </bottom>
    </border>
    <border>
      <left style="medium">
        <color auto="1"/>
      </left>
      <right/>
      <top style="thin">
        <color auto="1"/>
      </top>
      <bottom style="thin">
        <color auto="1"/>
      </bottom>
    </border>
    <border>
      <left/>
      <right/>
      <top/>
      <bottom style="thin">
        <color auto="1"/>
      </bottom>
    </border>
    <border>
      <left style="thin">
        <color auto="1"/>
      </left>
      <right/>
      <top/>
      <bottom/>
    </border>
    <border>
      <left style="medium">
        <color auto="1"/>
      </left>
      <right style="thin">
        <color auto="1"/>
      </right>
      <top style="thin">
        <color auto="1"/>
      </top>
      <bottom style="medium">
        <color auto="1"/>
      </bottom>
    </border>
    <border>
      <left style="thin">
        <color auto="1"/>
      </left>
      <right style="thin">
        <color auto="1"/>
      </right>
      <top style="thin">
        <color auto="1"/>
      </top>
      <bottom style="medium">
        <color auto="1"/>
      </bottom>
    </border>
    <border>
      <left/>
      <right style="thin">
        <color auto="1"/>
      </right>
      <top/>
      <bottom/>
    </border>
    <border>
      <left/>
      <right style="thin">
        <color auto="1"/>
      </right>
      <top/>
      <bottom style="thin">
        <color auto="1"/>
      </bottom>
    </border>
    <border>
      <left/>
      <right style="thin">
        <color auto="1"/>
      </right>
      <top style="thin">
        <color auto="1"/>
      </top>
      <bottom/>
    </border>
    <border>
      <left style="double">
        <color auto="1"/>
      </left>
      <right style="double">
        <color auto="1"/>
      </right>
      <top style="double">
        <color auto="1"/>
      </top>
      <bottom style="double">
        <color auto="1"/>
      </bottom>
    </border>
    <border>
      <left style="thin">
        <color auto="1"/>
      </left>
      <right/>
      <top style="thin">
        <color auto="1"/>
      </top>
      <bottom style="double">
        <color auto="1"/>
      </bottom>
    </border>
    <border>
      <left/>
      <right/>
      <top style="thin">
        <color auto="1"/>
      </top>
      <bottom style="thin">
        <color auto="1"/>
      </bottom>
    </border>
    <border>
      <left style="medium">
        <color auto="1"/>
      </left>
      <right/>
      <top style="thin">
        <color auto="1"/>
      </top>
      <bottom/>
    </border>
    <border>
      <left style="medium">
        <color auto="1"/>
      </left>
      <right style="thin">
        <color auto="1"/>
      </right>
      <top style="thin">
        <color auto="1"/>
      </top>
      <bottom/>
    </border>
    <border>
      <left style="thin">
        <color auto="1"/>
      </left>
      <right style="thin">
        <color auto="1"/>
      </right>
      <top/>
      <bottom style="thin">
        <color auto="1"/>
      </bottom>
    </border>
    <border>
      <left style="double">
        <color auto="1"/>
      </left>
      <right style="thin">
        <color auto="1"/>
      </right>
      <top style="thin">
        <color auto="1"/>
      </top>
      <bottom style="thin">
        <color auto="1"/>
      </bottom>
    </border>
    <border>
      <left/>
      <right style="thin">
        <color auto="1"/>
      </right>
      <top style="thin">
        <color auto="1"/>
      </top>
      <bottom style="thin">
        <color auto="1"/>
      </bottom>
    </border>
    <border>
      <left/>
      <right/>
      <top style="thin">
        <color auto="1"/>
      </top>
      <bottom/>
    </border>
    <border>
      <left/>
      <right style="thin">
        <color auto="1"/>
      </right>
      <top style="thin">
        <color auto="1"/>
      </top>
      <bottom style="medium">
        <color auto="1"/>
      </bottom>
    </border>
    <border>
      <left style="thin">
        <color auto="1"/>
      </left>
      <right/>
      <top style="thin">
        <color auto="1"/>
      </top>
      <bottom style="medium">
        <color auto="1"/>
      </bottom>
    </border>
    <border>
      <left style="thin">
        <color auto="1"/>
      </left>
      <right style="medium">
        <color auto="1"/>
      </right>
      <top/>
      <bottom style="medium">
        <color auto="1"/>
      </bottom>
    </border>
    <border>
      <left style="thin">
        <color auto="1"/>
      </left>
      <right/>
      <top/>
      <bottom style="thin">
        <color auto="1"/>
      </bottom>
    </border>
    <border>
      <left style="double">
        <color auto="1"/>
      </left>
      <right style="double">
        <color auto="1"/>
      </right>
      <top/>
      <bottom style="double">
        <color auto="1"/>
      </bottom>
    </border>
    <border>
      <left/>
      <right style="medium">
        <color auto="1"/>
      </right>
      <top style="medium">
        <color auto="1"/>
      </top>
      <bottom/>
    </border>
    <border>
      <left style="medium">
        <color auto="1"/>
      </left>
      <right/>
      <top/>
      <bottom style="medium">
        <color auto="1"/>
      </bottom>
    </border>
    <border>
      <left/>
      <right style="medium">
        <color auto="1"/>
      </right>
      <top/>
      <bottom style="medium">
        <color auto="1"/>
      </bottom>
    </border>
    <border>
      <left/>
      <right style="thin">
        <color auto="1"/>
      </right>
      <top style="medium">
        <color auto="1"/>
      </top>
      <bottom style="thin">
        <color auto="1"/>
      </bottom>
    </border>
    <border>
      <left/>
      <right/>
      <top style="thin">
        <color auto="1"/>
      </top>
      <bottom style="medium">
        <color auto="1"/>
      </bottom>
    </border>
    <border>
      <left/>
      <right style="medium">
        <color auto="1"/>
      </right>
      <top style="thin">
        <color auto="1"/>
      </top>
      <bottom style="medium">
        <color auto="1"/>
      </bottom>
    </border>
    <border>
      <left/>
      <right style="medium">
        <color auto="1"/>
      </right>
      <top style="thin">
        <color auto="1"/>
      </top>
      <bottom/>
    </border>
    <border>
      <left style="medium">
        <color auto="1"/>
      </left>
      <right/>
      <top style="medium">
        <color auto="1"/>
      </top>
      <bottom style="thin">
        <color auto="1"/>
      </bottom>
    </border>
    <border>
      <left/>
      <right/>
      <top style="medium">
        <color auto="1"/>
      </top>
      <bottom style="thin">
        <color auto="1"/>
      </bottom>
    </border>
    <border>
      <left/>
      <right style="medium">
        <color auto="1"/>
      </right>
      <top/>
      <bottom style="thin">
        <color auto="1"/>
      </bottom>
    </border>
    <border>
      <left style="thin">
        <color auto="1"/>
      </left>
      <right style="thin">
        <color auto="1"/>
      </right>
      <top style="thin">
        <color auto="1"/>
      </top>
      <bottom/>
    </border>
    <border>
      <left style="thin">
        <color auto="1"/>
      </left>
      <right/>
      <top style="thin">
        <color auto="1"/>
      </top>
      <bottom/>
    </border>
    <border>
      <left/>
      <right/>
      <top style="medium">
        <color auto="1"/>
      </top>
      <bottom style="medium">
        <color auto="1"/>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xf numFmtId="0" fontId="0" fillId="0" borderId="0">
      <alignment/>
      <protection/>
    </xf>
    <xf numFmtId="0" fontId="0" fillId="0" borderId="0">
      <alignment/>
      <protection/>
    </xf>
    <xf numFmtId="0" fontId="0" fillId="0" borderId="0">
      <alignment/>
      <protection/>
    </xf>
  </cellStyleXfs>
  <cellXfs count="709">
    <xf numFmtId="0" fontId="0" fillId="0" borderId="0" xfId="0"/>
    <xf numFmtId="0" fontId="0" fillId="0" borderId="1" xfId="0" applyBorder="1"/>
    <xf numFmtId="0" fontId="0" fillId="0" borderId="2" xfId="0" applyBorder="1"/>
    <xf numFmtId="0" fontId="0" fillId="0" borderId="0" xfId="0" applyBorder="1"/>
    <xf numFmtId="0" fontId="0" fillId="0" borderId="0" xfId="0" applyFont="1"/>
    <xf numFmtId="0" fontId="0" fillId="0" borderId="0" xfId="0" applyFont="1" applyAlignment="1">
      <alignment horizontal="right" vertical="center" readingOrder="2"/>
    </xf>
    <xf numFmtId="0" fontId="3" fillId="0" borderId="0" xfId="0" applyFont="1"/>
    <xf numFmtId="0" fontId="0" fillId="0" borderId="3" xfId="0" applyBorder="1"/>
    <xf numFmtId="0" fontId="0" fillId="0" borderId="3" xfId="0" applyBorder="1" applyAlignment="1">
      <alignment horizontal="center" vertical="center"/>
    </xf>
    <xf numFmtId="0" fontId="3" fillId="0" borderId="0" xfId="0" applyFont="1" applyFill="1"/>
    <xf numFmtId="0" fontId="0" fillId="0" borderId="3" xfId="0" applyFill="1" applyBorder="1"/>
    <xf numFmtId="0" fontId="4" fillId="0" borderId="0" xfId="0" applyFont="1" applyBorder="1" applyAlignment="1">
      <alignment horizontal="center" vertical="center" wrapText="1"/>
    </xf>
    <xf numFmtId="0" fontId="7" fillId="0" borderId="0" xfId="0" applyFont="1" applyBorder="1" applyAlignment="1">
      <alignment horizontal="right" vertical="center" wrapText="1" readingOrder="2"/>
    </xf>
    <xf numFmtId="0" fontId="0" fillId="0" borderId="0" xfId="0" applyAlignment="1">
      <alignment wrapText="1"/>
    </xf>
    <xf numFmtId="0" fontId="0" fillId="0" borderId="0" xfId="0" applyAlignment="1">
      <alignment vertical="center" wrapText="1"/>
    </xf>
    <xf numFmtId="49" fontId="0" fillId="0" borderId="0" xfId="0" applyNumberFormat="1" applyAlignment="1">
      <alignment horizontal="right" readingOrder="2"/>
    </xf>
    <xf numFmtId="49" fontId="0" fillId="0" borderId="0" xfId="0" applyNumberFormat="1" applyAlignment="1">
      <alignment horizontal="center" vertical="center" readingOrder="2"/>
    </xf>
    <xf numFmtId="0" fontId="0" fillId="0" borderId="3" xfId="0" applyFont="1" applyFill="1" applyBorder="1"/>
    <xf numFmtId="49" fontId="0" fillId="2" borderId="0" xfId="0" applyNumberFormat="1" applyFill="1" applyAlignment="1">
      <alignment horizontal="center" vertical="center" readingOrder="2"/>
    </xf>
    <xf numFmtId="0" fontId="0" fillId="0" borderId="0" xfId="0" applyNumberFormat="1" applyAlignment="1">
      <alignment horizontal="center" vertical="center" readingOrder="2"/>
    </xf>
    <xf numFmtId="0" fontId="0" fillId="2" borderId="0" xfId="0" applyFill="1"/>
    <xf numFmtId="49" fontId="0" fillId="0" borderId="0" xfId="0" applyNumberFormat="1"/>
    <xf numFmtId="49" fontId="0" fillId="2" borderId="0" xfId="0" applyNumberFormat="1" applyFill="1" applyAlignment="1">
      <alignment horizontal="right" readingOrder="2"/>
    </xf>
    <xf numFmtId="49" fontId="0" fillId="2" borderId="0" xfId="0" applyNumberFormat="1" applyFill="1"/>
    <xf numFmtId="0" fontId="0" fillId="0" borderId="0" xfId="0" applyBorder="1" applyAlignment="1">
      <alignment horizontal="right" vertical="center" wrapText="1"/>
    </xf>
    <xf numFmtId="0" fontId="0" fillId="0" borderId="4" xfId="0" applyBorder="1"/>
    <xf numFmtId="0" fontId="0" fillId="0" borderId="0" xfId="0" applyBorder="1" applyAlignment="1" applyProtection="1">
      <alignment horizontal="center" vertical="center" wrapText="1"/>
      <protection/>
    </xf>
    <xf numFmtId="0" fontId="0" fillId="0" borderId="5" xfId="0" applyBorder="1" applyAlignment="1" applyProtection="1">
      <alignment horizontal="center" vertical="center" wrapText="1"/>
      <protection/>
    </xf>
    <xf numFmtId="0" fontId="0" fillId="0" borderId="6" xfId="0" applyBorder="1" applyAlignment="1" applyProtection="1">
      <alignment horizontal="center" vertical="center" wrapText="1"/>
      <protection/>
    </xf>
    <xf numFmtId="0" fontId="0" fillId="0" borderId="7" xfId="0" applyBorder="1" applyAlignment="1" applyProtection="1">
      <alignment wrapText="1"/>
      <protection/>
    </xf>
    <xf numFmtId="0" fontId="0" fillId="0" borderId="5" xfId="0" applyBorder="1" applyAlignment="1" applyProtection="1">
      <alignment wrapText="1"/>
      <protection/>
    </xf>
    <xf numFmtId="0" fontId="0" fillId="0" borderId="0" xfId="0" applyBorder="1" applyAlignment="1" applyProtection="1">
      <alignment wrapText="1"/>
      <protection/>
    </xf>
    <xf numFmtId="0" fontId="0" fillId="0" borderId="8" xfId="0" applyBorder="1" applyAlignment="1" applyProtection="1">
      <alignment horizontal="center" vertical="center" wrapText="1"/>
      <protection/>
    </xf>
    <xf numFmtId="0" fontId="0" fillId="0" borderId="4" xfId="0" applyBorder="1" applyAlignment="1" applyProtection="1">
      <alignment wrapText="1"/>
      <protection/>
    </xf>
    <xf numFmtId="0" fontId="0" fillId="0" borderId="0" xfId="20">
      <alignment/>
      <protection/>
    </xf>
    <xf numFmtId="0" fontId="0" fillId="0" borderId="0" xfId="20" applyBorder="1">
      <alignment/>
      <protection/>
    </xf>
    <xf numFmtId="0" fontId="0" fillId="0" borderId="0" xfId="20" applyAlignment="1">
      <alignment wrapText="1"/>
      <protection/>
    </xf>
    <xf numFmtId="0" fontId="0" fillId="0" borderId="0" xfId="20" applyAlignment="1">
      <alignment/>
      <protection/>
    </xf>
    <xf numFmtId="0" fontId="0" fillId="0" borderId="0" xfId="20" applyBorder="1" applyAlignment="1">
      <alignment horizontal="center" vertical="center" wrapText="1"/>
      <protection/>
    </xf>
    <xf numFmtId="0" fontId="0" fillId="0" borderId="0" xfId="20" applyBorder="1" applyAlignment="1">
      <alignment wrapText="1"/>
      <protection/>
    </xf>
    <xf numFmtId="0" fontId="0" fillId="0" borderId="0" xfId="0" applyAlignment="1">
      <alignment horizontal="right" readingOrder="2"/>
    </xf>
    <xf numFmtId="0" fontId="0" fillId="0" borderId="0" xfId="20" applyBorder="1" applyAlignment="1">
      <alignment/>
      <protection/>
    </xf>
    <xf numFmtId="0" fontId="3" fillId="0" borderId="0" xfId="0" applyFont="1" applyFill="1" applyBorder="1" applyAlignment="1" applyProtection="1">
      <alignment horizontal="center" vertical="center" wrapText="1"/>
      <protection/>
    </xf>
    <xf numFmtId="0" fontId="0" fillId="0" borderId="0" xfId="21">
      <alignment/>
      <protection/>
    </xf>
    <xf numFmtId="0" fontId="0" fillId="0" borderId="2" xfId="21" applyBorder="1">
      <alignment/>
      <protection/>
    </xf>
    <xf numFmtId="0" fontId="0" fillId="0" borderId="0" xfId="21" applyBorder="1">
      <alignment/>
      <protection/>
    </xf>
    <xf numFmtId="0" fontId="0" fillId="0" borderId="0" xfId="21" applyFont="1">
      <alignment/>
      <protection/>
    </xf>
    <xf numFmtId="0" fontId="0" fillId="0" borderId="0" xfId="21" applyFont="1" applyAlignment="1">
      <alignment horizontal="right" vertical="center" readingOrder="2"/>
      <protection/>
    </xf>
    <xf numFmtId="0" fontId="3" fillId="0" borderId="0" xfId="21" applyFont="1">
      <alignment/>
      <protection/>
    </xf>
    <xf numFmtId="0" fontId="3" fillId="0" borderId="0" xfId="21" applyFont="1" applyFill="1">
      <alignment/>
      <protection/>
    </xf>
    <xf numFmtId="0" fontId="0" fillId="0" borderId="3" xfId="21" applyFill="1" applyBorder="1">
      <alignment/>
      <protection/>
    </xf>
    <xf numFmtId="0" fontId="0" fillId="0" borderId="0" xfId="21" applyAlignment="1">
      <alignment wrapText="1"/>
      <protection/>
    </xf>
    <xf numFmtId="0" fontId="0" fillId="0" borderId="0" xfId="21" applyAlignment="1">
      <alignment/>
      <protection/>
    </xf>
    <xf numFmtId="0" fontId="0" fillId="0" borderId="0" xfId="21" applyBorder="1" applyAlignment="1">
      <alignment horizontal="center" vertical="center" wrapText="1"/>
      <protection/>
    </xf>
    <xf numFmtId="0" fontId="0" fillId="0" borderId="0" xfId="21" applyBorder="1" applyAlignment="1">
      <alignment wrapText="1"/>
      <protection/>
    </xf>
    <xf numFmtId="0" fontId="3" fillId="0" borderId="0" xfId="0" applyFont="1" applyFill="1" applyBorder="1"/>
    <xf numFmtId="0" fontId="0" fillId="0" borderId="0" xfId="21" applyBorder="1" applyAlignment="1">
      <alignment horizontal="center" vertical="center"/>
      <protection/>
    </xf>
    <xf numFmtId="0" fontId="0" fillId="0" borderId="0" xfId="22">
      <alignment/>
      <protection/>
    </xf>
    <xf numFmtId="0" fontId="0" fillId="0" borderId="2" xfId="22" applyBorder="1">
      <alignment/>
      <protection/>
    </xf>
    <xf numFmtId="0" fontId="0" fillId="0" borderId="0" xfId="22" applyBorder="1">
      <alignment/>
      <protection/>
    </xf>
    <xf numFmtId="0" fontId="0" fillId="0" borderId="0" xfId="22" applyFont="1">
      <alignment/>
      <protection/>
    </xf>
    <xf numFmtId="0" fontId="0" fillId="0" borderId="0" xfId="22" applyFont="1" applyAlignment="1">
      <alignment horizontal="right" vertical="center" readingOrder="2"/>
      <protection/>
    </xf>
    <xf numFmtId="0" fontId="3" fillId="0" borderId="0" xfId="22" applyFont="1">
      <alignment/>
      <protection/>
    </xf>
    <xf numFmtId="0" fontId="3" fillId="0" borderId="0" xfId="22" applyFont="1" applyFill="1">
      <alignment/>
      <protection/>
    </xf>
    <xf numFmtId="0" fontId="0" fillId="0" borderId="3" xfId="22" applyFill="1" applyBorder="1">
      <alignment/>
      <protection/>
    </xf>
    <xf numFmtId="0" fontId="0" fillId="0" borderId="0" xfId="22" applyAlignment="1">
      <alignment horizontal="center" vertical="center" wrapText="1"/>
      <protection/>
    </xf>
    <xf numFmtId="0" fontId="0" fillId="0" borderId="0" xfId="22" applyAlignment="1">
      <alignment wrapText="1"/>
      <protection/>
    </xf>
    <xf numFmtId="0" fontId="0" fillId="0" borderId="0" xfId="22" applyAlignment="1">
      <alignment/>
      <protection/>
    </xf>
    <xf numFmtId="0" fontId="0" fillId="0" borderId="0" xfId="22" applyAlignment="1">
      <alignment horizontal="center" vertical="center"/>
      <protection/>
    </xf>
    <xf numFmtId="0" fontId="0" fillId="0" borderId="0" xfId="22" applyBorder="1" applyAlignment="1">
      <alignment horizontal="center" vertical="center" wrapText="1"/>
      <protection/>
    </xf>
    <xf numFmtId="0" fontId="0" fillId="0" borderId="0" xfId="22" applyBorder="1" applyAlignment="1">
      <alignment wrapText="1"/>
      <protection/>
    </xf>
    <xf numFmtId="0" fontId="0" fillId="0" borderId="0" xfId="23">
      <alignment/>
      <protection/>
    </xf>
    <xf numFmtId="0" fontId="0" fillId="0" borderId="0" xfId="23" applyBorder="1">
      <alignment/>
      <protection/>
    </xf>
    <xf numFmtId="0" fontId="0" fillId="0" borderId="0" xfId="23" applyAlignment="1">
      <alignment wrapText="1"/>
      <protection/>
    </xf>
    <xf numFmtId="0" fontId="0" fillId="0" borderId="0" xfId="23" applyAlignment="1">
      <alignment/>
      <protection/>
    </xf>
    <xf numFmtId="0" fontId="0" fillId="0" borderId="0" xfId="23" applyBorder="1" applyAlignment="1">
      <alignment wrapText="1"/>
      <protection/>
    </xf>
    <xf numFmtId="0" fontId="0" fillId="0" borderId="0" xfId="22" applyFont="1">
      <alignment/>
      <protection/>
    </xf>
    <xf numFmtId="0" fontId="0" fillId="0" borderId="0" xfId="0" applyBorder="1" applyAlignment="1">
      <alignment wrapText="1"/>
    </xf>
    <xf numFmtId="0" fontId="7" fillId="0" borderId="4" xfId="0" applyFont="1" applyBorder="1" applyAlignment="1">
      <alignment horizontal="right" vertical="center" wrapText="1" readingOrder="2"/>
    </xf>
    <xf numFmtId="0" fontId="0" fillId="0" borderId="2" xfId="0" applyBorder="1" applyAlignment="1" applyProtection="1">
      <alignment wrapText="1"/>
      <protection/>
    </xf>
    <xf numFmtId="0" fontId="8" fillId="0" borderId="0" xfId="0" applyFont="1" applyAlignment="1">
      <alignment horizontal="center" vertical="center" wrapText="1"/>
    </xf>
    <xf numFmtId="0" fontId="12" fillId="3" borderId="9" xfId="0" applyFont="1" applyFill="1" applyBorder="1" applyAlignment="1" applyProtection="1">
      <alignment horizontal="center" vertical="center" wrapText="1"/>
      <protection/>
    </xf>
    <xf numFmtId="0" fontId="12" fillId="3" borderId="10" xfId="0" applyFont="1" applyFill="1" applyBorder="1" applyAlignment="1" applyProtection="1">
      <alignment horizontal="center" vertical="center" wrapText="1"/>
      <protection/>
    </xf>
    <xf numFmtId="0" fontId="12" fillId="3" borderId="11" xfId="0" applyFont="1" applyFill="1" applyBorder="1" applyAlignment="1" applyProtection="1">
      <alignment horizontal="center" vertical="center" wrapText="1"/>
      <protection/>
    </xf>
    <xf numFmtId="0" fontId="13" fillId="3" borderId="12" xfId="0" applyFont="1" applyFill="1" applyBorder="1" applyAlignment="1" applyProtection="1">
      <alignment wrapText="1"/>
      <protection/>
    </xf>
    <xf numFmtId="0" fontId="12" fillId="3" borderId="3" xfId="0" applyFont="1" applyFill="1" applyBorder="1" applyAlignment="1" applyProtection="1">
      <alignment horizontal="center" vertical="center" wrapText="1"/>
      <protection/>
    </xf>
    <xf numFmtId="0" fontId="13" fillId="0" borderId="12" xfId="0" applyFont="1" applyBorder="1" applyAlignment="1" applyProtection="1">
      <alignment horizontal="center" vertical="center" wrapText="1"/>
      <protection/>
    </xf>
    <xf numFmtId="49" fontId="13" fillId="0" borderId="3" xfId="0" applyNumberFormat="1" applyFont="1" applyBorder="1" applyAlignment="1" applyProtection="1">
      <alignment horizontal="center" vertical="center" wrapText="1"/>
      <protection/>
    </xf>
    <xf numFmtId="0" fontId="13" fillId="0" borderId="3" xfId="0" applyFont="1" applyBorder="1" applyAlignment="1" applyProtection="1">
      <alignment horizontal="center" vertical="center" wrapText="1"/>
      <protection/>
    </xf>
    <xf numFmtId="0" fontId="13" fillId="0" borderId="3" xfId="0" applyFont="1" applyBorder="1" applyAlignment="1" applyProtection="1">
      <alignment horizontal="right" vertical="center" wrapText="1"/>
      <protection/>
    </xf>
    <xf numFmtId="165" fontId="13" fillId="0" borderId="3" xfId="0" applyNumberFormat="1" applyFont="1" applyBorder="1" applyAlignment="1" applyProtection="1">
      <alignment horizontal="center" vertical="center" wrapText="1"/>
      <protection/>
    </xf>
    <xf numFmtId="167" fontId="13" fillId="0" borderId="3" xfId="0" applyNumberFormat="1" applyFont="1" applyBorder="1" applyAlignment="1" applyProtection="1">
      <alignment horizontal="center" vertical="center" wrapText="1"/>
      <protection/>
    </xf>
    <xf numFmtId="4" fontId="13" fillId="0" borderId="3" xfId="0" applyNumberFormat="1" applyFont="1" applyBorder="1" applyAlignment="1" applyProtection="1">
      <alignment horizontal="center" vertical="center" wrapText="1"/>
      <protection/>
    </xf>
    <xf numFmtId="166" fontId="13" fillId="0" borderId="3" xfId="0" applyNumberFormat="1" applyFont="1" applyBorder="1" applyAlignment="1" applyProtection="1">
      <alignment horizontal="center" vertical="center" wrapText="1"/>
      <protection/>
    </xf>
    <xf numFmtId="0" fontId="13" fillId="0" borderId="12" xfId="0" applyFont="1" applyFill="1" applyBorder="1" applyAlignment="1" applyProtection="1">
      <alignment horizontal="center" vertical="center" wrapText="1"/>
      <protection/>
    </xf>
    <xf numFmtId="0" fontId="13" fillId="3" borderId="12" xfId="0" applyFont="1" applyFill="1" applyBorder="1" applyAlignment="1" applyProtection="1">
      <alignment horizontal="center" vertical="center" wrapText="1"/>
      <protection/>
    </xf>
    <xf numFmtId="0" fontId="18" fillId="0" borderId="12" xfId="0" applyFont="1" applyFill="1" applyBorder="1" applyAlignment="1" applyProtection="1">
      <alignment horizontal="center" vertical="center" wrapText="1"/>
      <protection/>
    </xf>
    <xf numFmtId="0" fontId="12" fillId="0" borderId="3" xfId="0" applyFont="1" applyBorder="1" applyAlignment="1" applyProtection="1">
      <alignment horizontal="center" vertical="center" wrapText="1"/>
      <protection/>
    </xf>
    <xf numFmtId="0" fontId="13" fillId="0" borderId="13" xfId="0" applyFont="1" applyBorder="1" applyAlignment="1" applyProtection="1">
      <alignment vertical="center" wrapText="1"/>
      <protection/>
    </xf>
    <xf numFmtId="49" fontId="13" fillId="0" borderId="3" xfId="0" applyNumberFormat="1" applyFont="1" applyFill="1" applyBorder="1" applyAlignment="1" applyProtection="1">
      <alignment horizontal="center" vertical="center" wrapText="1"/>
      <protection/>
    </xf>
    <xf numFmtId="0" fontId="13" fillId="0" borderId="3" xfId="0" applyFont="1" applyFill="1" applyBorder="1" applyAlignment="1" applyProtection="1">
      <alignment horizontal="center" vertical="center" wrapText="1"/>
      <protection/>
    </xf>
    <xf numFmtId="0" fontId="13" fillId="0" borderId="3" xfId="0" applyFont="1" applyFill="1" applyBorder="1" applyAlignment="1" applyProtection="1">
      <alignment horizontal="right" vertical="center" wrapText="1"/>
      <protection/>
    </xf>
    <xf numFmtId="9" fontId="13" fillId="0" borderId="14" xfId="0" applyNumberFormat="1" applyFont="1" applyFill="1" applyBorder="1" applyAlignment="1" applyProtection="1">
      <alignment horizontal="center" vertical="center" wrapText="1"/>
      <protection/>
    </xf>
    <xf numFmtId="4" fontId="13" fillId="0" borderId="15" xfId="0" applyNumberFormat="1" applyFont="1" applyFill="1" applyBorder="1" applyAlignment="1" applyProtection="1">
      <alignment horizontal="center" vertical="center" wrapText="1"/>
      <protection locked="0"/>
    </xf>
    <xf numFmtId="4" fontId="13" fillId="0" borderId="16" xfId="0" applyNumberFormat="1" applyFont="1" applyFill="1" applyBorder="1" applyAlignment="1" applyProtection="1">
      <alignment horizontal="center" vertical="center" wrapText="1"/>
      <protection locked="0"/>
    </xf>
    <xf numFmtId="4" fontId="13" fillId="0" borderId="17" xfId="0" applyNumberFormat="1"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xf>
    <xf numFmtId="49" fontId="13" fillId="0" borderId="3" xfId="0" applyNumberFormat="1" applyFont="1" applyBorder="1" applyAlignment="1" applyProtection="1">
      <alignment horizontal="center" vertical="center" wrapText="1" readingOrder="2"/>
      <protection/>
    </xf>
    <xf numFmtId="0" fontId="13" fillId="0" borderId="3" xfId="0" applyNumberFormat="1" applyFont="1" applyBorder="1" applyAlignment="1" applyProtection="1">
      <alignment horizontal="center" vertical="center" wrapText="1"/>
      <protection/>
    </xf>
    <xf numFmtId="0" fontId="13" fillId="3" borderId="18" xfId="0" applyFont="1" applyFill="1" applyBorder="1" applyAlignment="1" applyProtection="1">
      <alignment horizontal="center" vertical="center" wrapText="1"/>
      <protection/>
    </xf>
    <xf numFmtId="0" fontId="13" fillId="3" borderId="3" xfId="0" applyFont="1" applyFill="1" applyBorder="1" applyAlignment="1" applyProtection="1">
      <alignment horizontal="center" vertical="center" wrapText="1"/>
      <protection/>
    </xf>
    <xf numFmtId="0" fontId="17" fillId="0" borderId="0" xfId="0" applyFont="1" applyFill="1" applyBorder="1" applyAlignment="1" applyProtection="1">
      <alignment vertical="center" wrapText="1"/>
      <protection/>
    </xf>
    <xf numFmtId="0" fontId="17" fillId="0" borderId="19" xfId="0" applyFont="1" applyFill="1" applyBorder="1" applyAlignment="1" applyProtection="1">
      <alignment vertical="center" wrapText="1"/>
      <protection/>
    </xf>
    <xf numFmtId="0" fontId="20" fillId="0" borderId="0" xfId="0" applyFont="1" applyBorder="1" applyAlignment="1" applyProtection="1">
      <alignment horizontal="center" vertical="center" readingOrder="2"/>
      <protection hidden="1"/>
    </xf>
    <xf numFmtId="0" fontId="21" fillId="0" borderId="0" xfId="0" applyFont="1" applyBorder="1" applyAlignment="1" applyProtection="1">
      <alignment horizontal="center" vertical="center" readingOrder="2"/>
      <protection hidden="1"/>
    </xf>
    <xf numFmtId="0" fontId="17" fillId="0" borderId="9" xfId="0" applyFont="1" applyBorder="1" applyAlignment="1">
      <alignment/>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xf numFmtId="0" fontId="17" fillId="0" borderId="1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right" vertical="center" wrapText="1"/>
    </xf>
    <xf numFmtId="0" fontId="17" fillId="0" borderId="0" xfId="0" applyFont="1" applyBorder="1" applyAlignment="1">
      <alignment/>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17" fillId="0" borderId="11" xfId="0" applyFont="1" applyFill="1" applyBorder="1"/>
    <xf numFmtId="0" fontId="17" fillId="0" borderId="6" xfId="0" applyFont="1" applyFill="1" applyBorder="1"/>
    <xf numFmtId="0" fontId="17" fillId="0" borderId="7" xfId="0" applyFont="1" applyFill="1" applyBorder="1"/>
    <xf numFmtId="0" fontId="17" fillId="0" borderId="2" xfId="0" applyFont="1" applyBorder="1"/>
    <xf numFmtId="0" fontId="17" fillId="0" borderId="5" xfId="0" applyFont="1" applyBorder="1" applyAlignment="1">
      <alignment horizontal="center" vertical="center"/>
    </xf>
    <xf numFmtId="0" fontId="17" fillId="0" borderId="11" xfId="0" applyFont="1" applyBorder="1"/>
    <xf numFmtId="0" fontId="17" fillId="0" borderId="6" xfId="0" applyFont="1" applyBorder="1"/>
    <xf numFmtId="0" fontId="17" fillId="0" borderId="7" xfId="0" applyFont="1" applyBorder="1"/>
    <xf numFmtId="0" fontId="13" fillId="0" borderId="23" xfId="0" applyFont="1" applyBorder="1" applyAlignment="1" applyProtection="1">
      <alignment wrapText="1"/>
      <protection/>
    </xf>
    <xf numFmtId="0" fontId="13" fillId="0" borderId="20" xfId="0" applyFont="1" applyBorder="1" applyAlignment="1" applyProtection="1">
      <alignment horizontal="center" vertical="center" wrapText="1"/>
      <protection/>
    </xf>
    <xf numFmtId="0" fontId="13" fillId="0" borderId="24" xfId="0" applyFont="1" applyBorder="1" applyAlignment="1" applyProtection="1">
      <alignment wrapText="1"/>
      <protection/>
    </xf>
    <xf numFmtId="0" fontId="22" fillId="0" borderId="20" xfId="0" applyFont="1" applyFill="1" applyBorder="1" applyAlignment="1" applyProtection="1">
      <alignment horizontal="center" vertical="center" wrapText="1"/>
      <protection hidden="1"/>
    </xf>
    <xf numFmtId="0" fontId="13" fillId="0" borderId="25" xfId="0" applyFont="1" applyBorder="1" applyAlignment="1" applyProtection="1">
      <alignment horizontal="center" vertical="center" wrapText="1"/>
      <protection/>
    </xf>
    <xf numFmtId="0" fontId="15" fillId="0" borderId="0" xfId="0" applyFont="1" applyBorder="1" applyAlignment="1" applyProtection="1">
      <alignment wrapText="1"/>
      <protection/>
    </xf>
    <xf numFmtId="0" fontId="15" fillId="0" borderId="12" xfId="0" applyFont="1" applyBorder="1" applyAlignment="1" applyProtection="1">
      <alignment horizontal="center" vertical="center" wrapText="1"/>
      <protection/>
    </xf>
    <xf numFmtId="166" fontId="13" fillId="0" borderId="14" xfId="0" applyNumberFormat="1" applyFont="1" applyBorder="1" applyAlignment="1" applyProtection="1">
      <alignment horizontal="center" vertical="center" wrapText="1"/>
      <protection/>
    </xf>
    <xf numFmtId="0" fontId="13" fillId="5" borderId="26" xfId="0" applyFont="1" applyFill="1" applyBorder="1" applyAlignment="1" applyProtection="1">
      <alignment horizontal="center" vertical="center" wrapText="1"/>
      <protection locked="0"/>
    </xf>
    <xf numFmtId="165" fontId="13" fillId="0" borderId="14" xfId="0" applyNumberFormat="1" applyFont="1" applyBorder="1" applyAlignment="1" applyProtection="1">
      <alignment horizontal="center" vertical="center" wrapText="1"/>
      <protection/>
    </xf>
    <xf numFmtId="0" fontId="13" fillId="0" borderId="27" xfId="0" applyFont="1" applyBorder="1" applyAlignment="1" applyProtection="1">
      <alignment vertical="center" wrapText="1"/>
      <protection/>
    </xf>
    <xf numFmtId="0" fontId="13" fillId="0" borderId="28" xfId="0" applyFont="1" applyBorder="1" applyAlignment="1" applyProtection="1">
      <alignment vertical="center" wrapText="1"/>
      <protection/>
    </xf>
    <xf numFmtId="0" fontId="8" fillId="0" borderId="4" xfId="0" applyFont="1" applyBorder="1" applyAlignment="1">
      <alignment wrapText="1"/>
    </xf>
    <xf numFmtId="0" fontId="8" fillId="0" borderId="0" xfId="0" applyFont="1" applyBorder="1" applyAlignment="1">
      <alignment wrapText="1"/>
    </xf>
    <xf numFmtId="0" fontId="0" fillId="0" borderId="0" xfId="20" applyFill="1" applyBorder="1" applyAlignment="1">
      <alignment horizontal="center" vertical="center" wrapText="1"/>
      <protection/>
    </xf>
    <xf numFmtId="0" fontId="0" fillId="0" borderId="0" xfId="20" applyBorder="1" applyAlignment="1">
      <alignment wrapText="1"/>
      <protection/>
    </xf>
    <xf numFmtId="0" fontId="0" fillId="0" borderId="0" xfId="20" applyBorder="1" applyAlignment="1">
      <alignment/>
      <protection/>
    </xf>
    <xf numFmtId="0" fontId="3" fillId="6" borderId="29" xfId="20" applyFont="1" applyFill="1" applyBorder="1" applyAlignment="1">
      <alignment horizontal="center" vertical="center" wrapText="1"/>
      <protection/>
    </xf>
    <xf numFmtId="0" fontId="0" fillId="0" borderId="29" xfId="20" applyBorder="1" applyAlignment="1">
      <alignment horizontal="center" vertical="center"/>
      <protection/>
    </xf>
    <xf numFmtId="0" fontId="0" fillId="0" borderId="0" xfId="0" applyBorder="1" applyAlignment="1">
      <alignment vertical="center" wrapText="1"/>
    </xf>
    <xf numFmtId="164" fontId="0" fillId="0" borderId="20" xfId="20" applyNumberFormat="1" applyBorder="1" applyAlignment="1">
      <alignment horizontal="center" vertical="center"/>
      <protection/>
    </xf>
    <xf numFmtId="164" fontId="0" fillId="0" borderId="2" xfId="20" applyNumberFormat="1" applyFill="1" applyBorder="1" applyAlignment="1">
      <alignment horizontal="center" vertical="center" wrapText="1"/>
      <protection/>
    </xf>
    <xf numFmtId="0" fontId="0" fillId="0" borderId="0" xfId="20" applyFont="1" applyBorder="1">
      <alignment/>
      <protection/>
    </xf>
    <xf numFmtId="0" fontId="0" fillId="0" borderId="0" xfId="20" applyFont="1" applyBorder="1" applyAlignment="1">
      <alignment horizontal="right" vertical="center" readingOrder="2"/>
      <protection/>
    </xf>
    <xf numFmtId="0" fontId="5" fillId="0" borderId="0" xfId="20" applyFont="1" applyBorder="1" applyAlignment="1">
      <alignment horizontal="center" vertical="center" readingOrder="2"/>
      <protection/>
    </xf>
    <xf numFmtId="0" fontId="6" fillId="0" borderId="0" xfId="20" applyFont="1" applyBorder="1" applyAlignment="1">
      <alignment horizontal="center" vertical="center" readingOrder="2"/>
      <protection/>
    </xf>
    <xf numFmtId="0" fontId="3" fillId="0" borderId="0" xfId="20" applyFont="1" applyBorder="1">
      <alignment/>
      <protection/>
    </xf>
    <xf numFmtId="0" fontId="0" fillId="0" borderId="0" xfId="20" applyBorder="1" applyAlignment="1">
      <alignment vertical="center" wrapText="1"/>
      <protection/>
    </xf>
    <xf numFmtId="0" fontId="0" fillId="0" borderId="0" xfId="20" applyBorder="1" applyAlignment="1">
      <alignment horizontal="center" vertical="center"/>
      <protection/>
    </xf>
    <xf numFmtId="0" fontId="15" fillId="0" borderId="0" xfId="20" applyFont="1" applyFill="1" applyBorder="1" applyAlignment="1" applyProtection="1">
      <alignment horizontal="center" vertical="center"/>
      <protection/>
    </xf>
    <xf numFmtId="0" fontId="12" fillId="7" borderId="2" xfId="20" applyFont="1" applyFill="1" applyBorder="1" applyAlignment="1">
      <alignment horizontal="center" vertical="center" wrapText="1"/>
      <protection/>
    </xf>
    <xf numFmtId="0" fontId="12" fillId="7" borderId="9" xfId="20" applyFont="1" applyFill="1" applyBorder="1" applyAlignment="1">
      <alignment horizontal="center" vertical="center" wrapText="1"/>
      <protection/>
    </xf>
    <xf numFmtId="0" fontId="12" fillId="7" borderId="10" xfId="20" applyFont="1" applyFill="1" applyBorder="1" applyAlignment="1">
      <alignment horizontal="center" vertical="center" wrapText="1"/>
      <protection/>
    </xf>
    <xf numFmtId="0" fontId="12" fillId="6" borderId="29" xfId="20" applyFont="1" applyFill="1" applyBorder="1" applyAlignment="1">
      <alignment horizontal="center" vertical="center" wrapText="1"/>
      <protection/>
    </xf>
    <xf numFmtId="0" fontId="12" fillId="6" borderId="30" xfId="20" applyFont="1" applyFill="1" applyBorder="1" applyAlignment="1">
      <alignment horizontal="center" vertical="center" wrapText="1"/>
      <protection/>
    </xf>
    <xf numFmtId="0" fontId="13" fillId="0" borderId="3" xfId="20" applyFont="1" applyBorder="1" applyAlignment="1">
      <alignment horizontal="center" vertical="center"/>
      <protection/>
    </xf>
    <xf numFmtId="0" fontId="13" fillId="0" borderId="3" xfId="20" applyFont="1" applyBorder="1" applyAlignment="1">
      <alignment horizontal="center" vertical="center" wrapText="1"/>
      <protection/>
    </xf>
    <xf numFmtId="0" fontId="13" fillId="0" borderId="3" xfId="20" applyFont="1" applyBorder="1" applyAlignment="1">
      <alignment horizontal="right" vertical="center" wrapText="1"/>
      <protection/>
    </xf>
    <xf numFmtId="165" fontId="13" fillId="0" borderId="3" xfId="20" applyNumberFormat="1" applyFont="1" applyBorder="1" applyAlignment="1">
      <alignment horizontal="center" vertical="center" wrapText="1"/>
      <protection/>
    </xf>
    <xf numFmtId="4" fontId="13" fillId="0" borderId="3" xfId="20" applyNumberFormat="1" applyFont="1" applyBorder="1" applyAlignment="1">
      <alignment horizontal="center" vertical="center" wrapText="1"/>
      <protection/>
    </xf>
    <xf numFmtId="166" fontId="13" fillId="0" borderId="14" xfId="20" applyNumberFormat="1" applyFont="1" applyBorder="1" applyAlignment="1">
      <alignment horizontal="center" vertical="center" wrapText="1"/>
      <protection/>
    </xf>
    <xf numFmtId="0" fontId="13" fillId="5" borderId="26" xfId="20" applyFont="1" applyFill="1" applyBorder="1" applyAlignment="1" applyProtection="1">
      <alignment horizontal="center" vertical="center" wrapText="1"/>
      <protection locked="0"/>
    </xf>
    <xf numFmtId="49" fontId="13" fillId="0" borderId="3" xfId="20" applyNumberFormat="1" applyFont="1" applyBorder="1" applyAlignment="1">
      <alignment horizontal="center" vertical="center" wrapText="1"/>
      <protection/>
    </xf>
    <xf numFmtId="0" fontId="20" fillId="4" borderId="3" xfId="20" applyFont="1" applyFill="1" applyBorder="1" applyAlignment="1">
      <alignment horizontal="center" vertical="center" wrapText="1"/>
      <protection/>
    </xf>
    <xf numFmtId="166" fontId="13" fillId="0" borderId="3" xfId="20" applyNumberFormat="1" applyFont="1" applyBorder="1" applyAlignment="1">
      <alignment horizontal="center" vertical="center" wrapText="1"/>
      <protection/>
    </xf>
    <xf numFmtId="165" fontId="13" fillId="0" borderId="31" xfId="20" applyNumberFormat="1" applyFont="1" applyBorder="1" applyAlignment="1">
      <alignment horizontal="center" vertical="center" wrapText="1"/>
      <protection/>
    </xf>
    <xf numFmtId="0" fontId="24" fillId="0" borderId="0" xfId="20" applyFont="1" applyBorder="1" applyAlignment="1">
      <alignment wrapText="1"/>
      <protection/>
    </xf>
    <xf numFmtId="0" fontId="0" fillId="0" borderId="0" xfId="20" applyFill="1" applyBorder="1" applyAlignment="1">
      <alignment horizontal="right" vertical="center" wrapText="1"/>
      <protection/>
    </xf>
    <xf numFmtId="0" fontId="23" fillId="0" borderId="3" xfId="20" applyFont="1" applyBorder="1" applyAlignment="1">
      <alignment horizontal="center" vertical="center"/>
      <protection/>
    </xf>
    <xf numFmtId="164" fontId="13" fillId="0" borderId="32" xfId="20" applyNumberFormat="1" applyFont="1" applyBorder="1" applyAlignment="1">
      <alignment horizontal="center" vertical="center" wrapText="1"/>
      <protection/>
    </xf>
    <xf numFmtId="164" fontId="13" fillId="0" borderId="32" xfId="20" applyNumberFormat="1" applyFont="1" applyFill="1" applyBorder="1" applyAlignment="1">
      <alignment horizontal="center" vertical="center" wrapText="1"/>
      <protection/>
    </xf>
    <xf numFmtId="164" fontId="13" fillId="0" borderId="33" xfId="20" applyNumberFormat="1" applyFont="1" applyBorder="1" applyAlignment="1">
      <alignment horizontal="center" vertical="center" wrapText="1"/>
      <protection/>
    </xf>
    <xf numFmtId="0" fontId="13" fillId="0" borderId="4" xfId="0" applyFont="1" applyBorder="1" applyAlignment="1" applyProtection="1">
      <alignment wrapText="1"/>
      <protection locked="0"/>
    </xf>
    <xf numFmtId="0" fontId="13" fillId="0" borderId="0" xfId="0" applyFont="1" applyBorder="1" applyAlignment="1" applyProtection="1">
      <alignment wrapText="1"/>
      <protection locked="0"/>
    </xf>
    <xf numFmtId="0" fontId="0" fillId="0" borderId="34" xfId="0" applyBorder="1" applyAlignment="1" applyProtection="1">
      <alignment horizontal="center" vertical="center" wrapText="1"/>
      <protection/>
    </xf>
    <xf numFmtId="4" fontId="13" fillId="5" borderId="26" xfId="0" applyNumberFormat="1" applyFont="1" applyFill="1" applyBorder="1" applyAlignment="1" applyProtection="1">
      <alignment horizontal="center" vertical="center" wrapText="1"/>
      <protection locked="0"/>
    </xf>
    <xf numFmtId="0" fontId="0" fillId="0" borderId="4" xfId="0" applyBorder="1" applyAlignment="1" applyProtection="1">
      <alignment wrapText="1"/>
      <protection locked="0"/>
    </xf>
    <xf numFmtId="0" fontId="13" fillId="0" borderId="4" xfId="0" applyFont="1" applyBorder="1" applyAlignment="1" applyProtection="1">
      <alignment wrapText="1"/>
      <protection locked="0"/>
    </xf>
    <xf numFmtId="0" fontId="0" fillId="0" borderId="0" xfId="0" applyBorder="1" applyAlignment="1" applyProtection="1">
      <alignment wrapText="1"/>
      <protection locked="0"/>
    </xf>
    <xf numFmtId="0" fontId="13" fillId="0" borderId="0" xfId="0" applyFont="1" applyBorder="1" applyAlignment="1" applyProtection="1">
      <alignment wrapText="1"/>
      <protection locked="0"/>
    </xf>
    <xf numFmtId="0" fontId="0" fillId="0" borderId="0" xfId="0" applyBorder="1" applyProtection="1">
      <protection/>
    </xf>
    <xf numFmtId="0" fontId="0" fillId="0" borderId="0" xfId="0" applyAlignment="1" applyProtection="1">
      <alignment wrapText="1"/>
      <protection/>
    </xf>
    <xf numFmtId="0" fontId="0" fillId="0" borderId="0" xfId="0" applyBorder="1" applyAlignment="1">
      <alignment wrapText="1"/>
    </xf>
    <xf numFmtId="0" fontId="0" fillId="0" borderId="0" xfId="21" applyBorder="1" applyAlignment="1">
      <alignment horizontal="center" vertical="center" wrapText="1"/>
      <protection/>
    </xf>
    <xf numFmtId="0" fontId="28" fillId="0" borderId="3" xfId="0" applyFont="1" applyBorder="1" applyAlignment="1">
      <alignment horizontal="center" vertical="center"/>
    </xf>
    <xf numFmtId="0" fontId="27" fillId="0" borderId="4" xfId="0" applyFont="1" applyBorder="1" applyAlignment="1" applyProtection="1">
      <alignment wrapText="1"/>
      <protection/>
    </xf>
    <xf numFmtId="0" fontId="28" fillId="0" borderId="4" xfId="0" applyFont="1" applyBorder="1" applyAlignment="1" applyProtection="1">
      <alignment wrapText="1"/>
      <protection/>
    </xf>
    <xf numFmtId="0" fontId="0" fillId="0" borderId="4" xfId="20" applyBorder="1" applyAlignment="1" applyProtection="1">
      <alignment wrapText="1"/>
      <protection/>
    </xf>
    <xf numFmtId="0" fontId="27" fillId="0" borderId="0" xfId="0" applyFont="1" applyBorder="1" applyAlignment="1" applyProtection="1">
      <alignment wrapText="1"/>
      <protection/>
    </xf>
    <xf numFmtId="0" fontId="28" fillId="0" borderId="0" xfId="0" applyFont="1" applyBorder="1" applyAlignment="1" applyProtection="1">
      <alignment wrapText="1"/>
      <protection/>
    </xf>
    <xf numFmtId="0" fontId="0" fillId="0" borderId="0" xfId="20" applyAlignment="1" applyProtection="1">
      <alignment wrapText="1"/>
      <protection/>
    </xf>
    <xf numFmtId="0" fontId="27" fillId="0" borderId="8" xfId="0" applyFont="1" applyBorder="1" applyAlignment="1" applyProtection="1">
      <alignment wrapText="1"/>
      <protection/>
    </xf>
    <xf numFmtId="0" fontId="16" fillId="0" borderId="4" xfId="0" applyFont="1" applyBorder="1" applyAlignment="1">
      <alignment horizontal="center" vertical="center" wrapText="1"/>
    </xf>
    <xf numFmtId="0" fontId="0" fillId="0" borderId="4" xfId="0" applyBorder="1" applyAlignment="1" applyProtection="1">
      <alignment horizontal="center" vertical="center" wrapText="1"/>
      <protection locked="0"/>
    </xf>
    <xf numFmtId="2" fontId="15" fillId="0" borderId="0" xfId="22" applyNumberFormat="1" applyFont="1" applyBorder="1" applyAlignment="1" applyProtection="1">
      <alignment horizontal="center" vertical="center"/>
      <protection/>
    </xf>
    <xf numFmtId="2" fontId="15" fillId="8" borderId="0" xfId="22" applyNumberFormat="1" applyFont="1" applyFill="1" applyBorder="1" applyAlignment="1" applyProtection="1">
      <alignment horizontal="center" vertical="center"/>
      <protection/>
    </xf>
    <xf numFmtId="0" fontId="15" fillId="8" borderId="0" xfId="22" applyFont="1" applyFill="1" applyBorder="1" applyAlignment="1" applyProtection="1">
      <alignment horizontal="center" vertical="center" wrapText="1"/>
      <protection locked="0"/>
    </xf>
    <xf numFmtId="0" fontId="17" fillId="0" borderId="0" xfId="22" applyFont="1" applyBorder="1">
      <alignment/>
      <protection/>
    </xf>
    <xf numFmtId="0" fontId="23" fillId="0" borderId="0" xfId="22" applyFont="1" applyBorder="1">
      <alignment/>
      <protection/>
    </xf>
    <xf numFmtId="0" fontId="23" fillId="0" borderId="0" xfId="22" applyFont="1" applyBorder="1" applyAlignment="1">
      <alignment horizontal="center" vertical="center" wrapText="1"/>
      <protection/>
    </xf>
    <xf numFmtId="0" fontId="23" fillId="0" borderId="0" xfId="22" applyFont="1" applyBorder="1" applyAlignment="1">
      <alignment horizontal="center" vertical="center"/>
      <protection/>
    </xf>
    <xf numFmtId="0" fontId="17" fillId="0" borderId="0" xfId="0" applyFont="1" applyBorder="1" applyAlignment="1" applyProtection="1">
      <alignment horizontal="right" wrapText="1" readingOrder="2"/>
      <protection hidden="1"/>
    </xf>
    <xf numFmtId="0" fontId="17" fillId="0" borderId="0" xfId="0" applyFont="1" applyBorder="1" applyAlignment="1">
      <alignment horizontal="right" wrapText="1"/>
    </xf>
    <xf numFmtId="0" fontId="17" fillId="0" borderId="0" xfId="0" applyFont="1" applyBorder="1" applyAlignment="1">
      <alignment horizontal="right" wrapText="1" readingOrder="2"/>
    </xf>
    <xf numFmtId="0" fontId="35" fillId="0" borderId="0" xfId="22" applyFont="1" applyBorder="1" applyAlignment="1">
      <alignment horizontal="center" vertical="center" readingOrder="2"/>
      <protection/>
    </xf>
    <xf numFmtId="0" fontId="36" fillId="0" borderId="0" xfId="22" applyFont="1" applyBorder="1" applyAlignment="1">
      <alignment horizontal="center" vertical="center" readingOrder="2"/>
      <protection/>
    </xf>
    <xf numFmtId="0" fontId="17" fillId="0" borderId="0" xfId="22" applyFont="1" applyBorder="1" applyAlignment="1">
      <alignment horizontal="center" vertical="center" wrapText="1"/>
      <protection/>
    </xf>
    <xf numFmtId="0" fontId="17" fillId="0" borderId="0" xfId="22" applyFont="1" applyBorder="1" applyAlignment="1">
      <alignment vertical="center" wrapText="1"/>
      <protection/>
    </xf>
    <xf numFmtId="0" fontId="17" fillId="0" borderId="0" xfId="22" applyFont="1" applyFill="1" applyBorder="1" applyAlignment="1">
      <alignment horizontal="center" vertical="center" wrapText="1"/>
      <protection/>
    </xf>
    <xf numFmtId="0" fontId="17" fillId="0" borderId="0" xfId="22" applyFont="1" applyBorder="1" applyAlignment="1">
      <alignment horizontal="center" vertical="center"/>
      <protection/>
    </xf>
    <xf numFmtId="0" fontId="17" fillId="0" borderId="0" xfId="22" applyFont="1" applyAlignment="1">
      <alignment wrapText="1"/>
      <protection/>
    </xf>
    <xf numFmtId="0" fontId="17" fillId="0" borderId="0" xfId="22" applyFont="1">
      <alignment/>
      <protection/>
    </xf>
    <xf numFmtId="0" fontId="13" fillId="0" borderId="12" xfId="22" applyFont="1" applyBorder="1" applyAlignment="1">
      <alignment horizontal="center" vertical="center"/>
      <protection/>
    </xf>
    <xf numFmtId="49" fontId="13" fillId="0" borderId="33" xfId="22" applyNumberFormat="1" applyFont="1" applyBorder="1" applyAlignment="1">
      <alignment horizontal="center" vertical="center" wrapText="1"/>
      <protection/>
    </xf>
    <xf numFmtId="0" fontId="13" fillId="0" borderId="3" xfId="22" applyFont="1" applyBorder="1" applyAlignment="1">
      <alignment horizontal="center" vertical="center" wrapText="1"/>
      <protection/>
    </xf>
    <xf numFmtId="0" fontId="13" fillId="0" borderId="3" xfId="22" applyFont="1" applyBorder="1" applyAlignment="1">
      <alignment horizontal="right" vertical="center" wrapText="1"/>
      <protection/>
    </xf>
    <xf numFmtId="165" fontId="13" fillId="0" borderId="3" xfId="22" applyNumberFormat="1" applyFont="1" applyBorder="1" applyAlignment="1">
      <alignment horizontal="center" vertical="center" wrapText="1"/>
      <protection/>
    </xf>
    <xf numFmtId="4" fontId="13" fillId="0" borderId="3" xfId="22" applyNumberFormat="1" applyFont="1" applyBorder="1" applyAlignment="1">
      <alignment horizontal="center" vertical="center" wrapText="1"/>
      <protection/>
    </xf>
    <xf numFmtId="49" fontId="13" fillId="0" borderId="33" xfId="22" applyNumberFormat="1" applyFont="1" applyBorder="1" applyAlignment="1">
      <alignment horizontal="center" vertical="center" wrapText="1" readingOrder="2"/>
      <protection/>
    </xf>
    <xf numFmtId="0" fontId="13" fillId="0" borderId="33" xfId="22" applyFont="1" applyBorder="1" applyAlignment="1">
      <alignment horizontal="center" vertical="center" wrapText="1"/>
      <protection/>
    </xf>
    <xf numFmtId="0" fontId="13" fillId="0" borderId="21" xfId="20" applyFont="1" applyBorder="1" applyAlignment="1">
      <alignment horizontal="center" vertical="center"/>
      <protection/>
    </xf>
    <xf numFmtId="0" fontId="13" fillId="0" borderId="35" xfId="20" applyFont="1" applyBorder="1" applyAlignment="1">
      <alignment horizontal="center" vertical="center" wrapText="1"/>
      <protection/>
    </xf>
    <xf numFmtId="0" fontId="13" fillId="0" borderId="22" xfId="20" applyFont="1" applyBorder="1" applyAlignment="1">
      <alignment horizontal="center" vertical="center" wrapText="1"/>
      <protection/>
    </xf>
    <xf numFmtId="0" fontId="13" fillId="0" borderId="22" xfId="20" applyFont="1" applyBorder="1" applyAlignment="1">
      <alignment horizontal="right" vertical="center" wrapText="1"/>
      <protection/>
    </xf>
    <xf numFmtId="165" fontId="13" fillId="0" borderId="22" xfId="20" applyNumberFormat="1" applyFont="1" applyBorder="1" applyAlignment="1">
      <alignment horizontal="center" vertical="center" wrapText="1"/>
      <protection/>
    </xf>
    <xf numFmtId="166" fontId="13" fillId="0" borderId="22" xfId="20" applyNumberFormat="1" applyFont="1" applyBorder="1" applyAlignment="1">
      <alignment horizontal="center" vertical="center" wrapText="1"/>
      <protection/>
    </xf>
    <xf numFmtId="164" fontId="13" fillId="0" borderId="36" xfId="20" applyNumberFormat="1" applyFont="1" applyBorder="1" applyAlignment="1">
      <alignment horizontal="center" vertical="center" wrapText="1"/>
      <protection/>
    </xf>
    <xf numFmtId="0" fontId="23" fillId="0" borderId="0" xfId="22" applyFont="1" applyBorder="1" applyAlignment="1">
      <alignment/>
      <protection/>
    </xf>
    <xf numFmtId="0" fontId="24" fillId="0" borderId="0" xfId="0" applyFont="1" applyBorder="1" applyAlignment="1">
      <alignment wrapText="1"/>
    </xf>
    <xf numFmtId="0" fontId="24" fillId="0" borderId="0" xfId="22" applyFont="1" applyFill="1" applyBorder="1" applyAlignment="1">
      <alignment horizontal="right" vertical="center" wrapText="1"/>
      <protection/>
    </xf>
    <xf numFmtId="0" fontId="23" fillId="0" borderId="3" xfId="22" applyFont="1" applyBorder="1" applyAlignment="1">
      <alignment wrapText="1"/>
      <protection/>
    </xf>
    <xf numFmtId="4" fontId="13" fillId="0" borderId="14" xfId="22" applyNumberFormat="1" applyFont="1" applyBorder="1" applyAlignment="1">
      <alignment horizontal="center" vertical="center" wrapText="1"/>
      <protection/>
    </xf>
    <xf numFmtId="164" fontId="13" fillId="0" borderId="28" xfId="22" applyNumberFormat="1" applyFont="1" applyBorder="1" applyAlignment="1">
      <alignment horizontal="center" vertical="center" wrapText="1"/>
      <protection/>
    </xf>
    <xf numFmtId="165" fontId="13" fillId="0" borderId="37" xfId="20" applyNumberFormat="1" applyFont="1" applyBorder="1" applyAlignment="1">
      <alignment horizontal="center" vertical="center" wrapText="1"/>
      <protection/>
    </xf>
    <xf numFmtId="0" fontId="13" fillId="5" borderId="26" xfId="22" applyFont="1" applyFill="1" applyBorder="1" applyAlignment="1" applyProtection="1">
      <alignment horizontal="center" vertical="center" wrapText="1"/>
      <protection locked="0"/>
    </xf>
    <xf numFmtId="0" fontId="13" fillId="5" borderId="26" xfId="22" applyFont="1" applyFill="1" applyBorder="1" applyAlignment="1" applyProtection="1">
      <alignment horizontal="center" vertical="center" wrapText="1"/>
      <protection/>
    </xf>
    <xf numFmtId="0" fontId="28" fillId="3" borderId="0" xfId="0" applyFont="1" applyFill="1" applyBorder="1" applyAlignment="1" applyProtection="1">
      <alignment vertical="center" wrapText="1"/>
      <protection/>
    </xf>
    <xf numFmtId="0" fontId="0" fillId="0" borderId="0" xfId="0" applyBorder="1" applyAlignment="1">
      <alignment/>
    </xf>
    <xf numFmtId="0" fontId="28" fillId="3" borderId="0" xfId="0" applyFont="1" applyFill="1" applyBorder="1" applyAlignment="1" applyProtection="1">
      <alignment vertical="center" wrapText="1"/>
      <protection/>
    </xf>
    <xf numFmtId="0" fontId="15" fillId="0" borderId="0" xfId="0" applyFont="1" applyBorder="1" applyAlignment="1">
      <alignment horizontal="center" vertical="center" wrapText="1"/>
    </xf>
    <xf numFmtId="0" fontId="28" fillId="0" borderId="0" xfId="0" applyFont="1" applyBorder="1" applyAlignment="1">
      <alignment/>
    </xf>
    <xf numFmtId="0" fontId="0" fillId="0" borderId="0" xfId="21" applyBorder="1" applyAlignment="1">
      <alignment horizontal="center" vertical="center" wrapText="1"/>
      <protection/>
    </xf>
    <xf numFmtId="0" fontId="0" fillId="0" borderId="0" xfId="23" applyBorder="1" applyAlignment="1">
      <alignment horizontal="center" vertical="center" wrapText="1"/>
      <protection/>
    </xf>
    <xf numFmtId="0" fontId="12" fillId="3" borderId="3" xfId="22" applyFont="1" applyFill="1" applyBorder="1" applyAlignment="1">
      <alignment horizontal="center" vertical="center" wrapText="1"/>
      <protection/>
    </xf>
    <xf numFmtId="0" fontId="0" fillId="0" borderId="0" xfId="0" applyBorder="1" applyAlignment="1">
      <alignment horizontal="center" vertical="center" wrapText="1"/>
    </xf>
    <xf numFmtId="0" fontId="5" fillId="0" borderId="0" xfId="21" applyFont="1" applyBorder="1" applyAlignment="1">
      <alignment horizontal="center" vertical="center" readingOrder="2"/>
      <protection/>
    </xf>
    <xf numFmtId="0" fontId="6" fillId="0" borderId="0" xfId="21" applyFont="1" applyBorder="1" applyAlignment="1">
      <alignment horizontal="center" vertical="center" readingOrder="2"/>
      <protection/>
    </xf>
    <xf numFmtId="0" fontId="3" fillId="0" borderId="0" xfId="21" applyFont="1" applyFill="1" applyBorder="1" applyAlignment="1">
      <alignment horizontal="center" vertical="center" wrapText="1"/>
      <protection/>
    </xf>
    <xf numFmtId="165" fontId="0" fillId="0" borderId="0" xfId="21" applyNumberFormat="1" applyBorder="1" applyAlignment="1">
      <alignment horizontal="center" vertical="center" wrapText="1"/>
      <protection/>
    </xf>
    <xf numFmtId="0" fontId="0" fillId="0" borderId="0" xfId="21" applyFill="1" applyBorder="1" applyAlignment="1">
      <alignment horizontal="center" vertical="center" wrapText="1"/>
      <protection/>
    </xf>
    <xf numFmtId="0" fontId="15" fillId="0" borderId="0" xfId="0" applyFont="1" applyBorder="1" applyAlignment="1">
      <alignment/>
    </xf>
    <xf numFmtId="2" fontId="15" fillId="0" borderId="0" xfId="21" applyNumberFormat="1" applyFont="1" applyFill="1" applyBorder="1" applyAlignment="1" applyProtection="1">
      <alignment horizontal="center" vertical="center"/>
      <protection/>
    </xf>
    <xf numFmtId="2" fontId="15" fillId="9" borderId="0" xfId="21" applyNumberFormat="1" applyFont="1" applyFill="1" applyBorder="1" applyAlignment="1" applyProtection="1">
      <alignment horizontal="center" vertical="center"/>
      <protection/>
    </xf>
    <xf numFmtId="0" fontId="29" fillId="10" borderId="3" xfId="21" applyFont="1" applyFill="1" applyBorder="1" applyAlignment="1">
      <alignment horizontal="center" vertical="center" wrapText="1"/>
      <protection/>
    </xf>
    <xf numFmtId="0" fontId="17" fillId="0" borderId="3" xfId="21" applyFont="1" applyBorder="1" applyAlignment="1">
      <alignment horizontal="center" vertical="center" wrapText="1"/>
      <protection/>
    </xf>
    <xf numFmtId="0" fontId="17" fillId="0" borderId="3" xfId="21" applyFont="1" applyBorder="1" applyAlignment="1">
      <alignment horizontal="right" vertical="center" wrapText="1"/>
      <protection/>
    </xf>
    <xf numFmtId="165" fontId="17" fillId="0" borderId="3" xfId="21" applyNumberFormat="1" applyFont="1" applyBorder="1" applyAlignment="1">
      <alignment horizontal="center" vertical="center" wrapText="1"/>
      <protection/>
    </xf>
    <xf numFmtId="4" fontId="17" fillId="0" borderId="3" xfId="21" applyNumberFormat="1" applyFont="1" applyBorder="1" applyAlignment="1">
      <alignment horizontal="center" vertical="center" wrapText="1"/>
      <protection/>
    </xf>
    <xf numFmtId="0" fontId="17" fillId="0" borderId="31" xfId="21" applyFont="1" applyBorder="1" applyAlignment="1">
      <alignment horizontal="right" vertical="center" wrapText="1"/>
      <protection/>
    </xf>
    <xf numFmtId="0" fontId="17" fillId="0" borderId="3" xfId="20" applyFont="1" applyBorder="1" applyAlignment="1">
      <alignment horizontal="center" vertical="center" wrapText="1"/>
      <protection/>
    </xf>
    <xf numFmtId="0" fontId="17" fillId="0" borderId="3" xfId="20" applyFont="1" applyBorder="1" applyAlignment="1">
      <alignment horizontal="right" vertical="center" wrapText="1"/>
      <protection/>
    </xf>
    <xf numFmtId="165" fontId="17" fillId="0" borderId="3" xfId="20" applyNumberFormat="1" applyFont="1" applyBorder="1" applyAlignment="1">
      <alignment horizontal="center" vertical="center" wrapText="1"/>
      <protection/>
    </xf>
    <xf numFmtId="166" fontId="17" fillId="0" borderId="3" xfId="20" applyNumberFormat="1" applyFont="1" applyBorder="1" applyAlignment="1">
      <alignment horizontal="center" vertical="center" wrapText="1"/>
      <protection/>
    </xf>
    <xf numFmtId="4" fontId="17" fillId="0" borderId="14" xfId="21" applyNumberFormat="1" applyFont="1" applyBorder="1" applyAlignment="1">
      <alignment horizontal="center" vertical="center" wrapText="1"/>
      <protection/>
    </xf>
    <xf numFmtId="166" fontId="17" fillId="0" borderId="14" xfId="21" applyNumberFormat="1" applyFont="1" applyBorder="1" applyAlignment="1">
      <alignment horizontal="center" vertical="center" wrapText="1"/>
      <protection/>
    </xf>
    <xf numFmtId="0" fontId="17" fillId="5" borderId="26" xfId="21" applyFont="1" applyFill="1" applyBorder="1" applyAlignment="1" applyProtection="1">
      <alignment horizontal="center" vertical="center" wrapText="1"/>
      <protection locked="0"/>
    </xf>
    <xf numFmtId="0" fontId="0" fillId="4" borderId="0" xfId="21" applyFill="1" applyBorder="1">
      <alignment/>
      <protection/>
    </xf>
    <xf numFmtId="0" fontId="0" fillId="4" borderId="0" xfId="21" applyFill="1" applyBorder="1" applyAlignment="1">
      <alignment horizontal="center" vertical="center" wrapText="1"/>
      <protection/>
    </xf>
    <xf numFmtId="0" fontId="0" fillId="4" borderId="0" xfId="21" applyFill="1" applyBorder="1" applyAlignment="1">
      <alignment wrapText="1"/>
      <protection/>
    </xf>
    <xf numFmtId="0" fontId="23" fillId="0" borderId="0" xfId="21" applyFont="1" applyBorder="1" applyAlignment="1">
      <alignment wrapText="1"/>
      <protection/>
    </xf>
    <xf numFmtId="0" fontId="29" fillId="11" borderId="3" xfId="21" applyFont="1" applyFill="1" applyBorder="1" applyAlignment="1">
      <alignment horizontal="center" vertical="center" wrapText="1"/>
      <protection/>
    </xf>
    <xf numFmtId="0" fontId="17" fillId="0" borderId="3" xfId="21" applyFont="1" applyBorder="1" applyAlignment="1">
      <alignment horizontal="center" vertical="center"/>
      <protection/>
    </xf>
    <xf numFmtId="0" fontId="17" fillId="0" borderId="3" xfId="20" applyFont="1" applyBorder="1" applyAlignment="1">
      <alignment horizontal="center" vertical="center"/>
      <protection/>
    </xf>
    <xf numFmtId="164" fontId="17" fillId="0" borderId="3" xfId="20" applyNumberFormat="1" applyFont="1" applyBorder="1" applyAlignment="1">
      <alignment horizontal="center" vertical="center" wrapText="1"/>
      <protection/>
    </xf>
    <xf numFmtId="164" fontId="17" fillId="0" borderId="33" xfId="21" applyNumberFormat="1" applyFont="1" applyBorder="1" applyAlignment="1">
      <alignment horizontal="center" vertical="center" wrapText="1"/>
      <protection/>
    </xf>
    <xf numFmtId="165" fontId="17" fillId="0" borderId="31" xfId="20" applyNumberFormat="1" applyFont="1" applyBorder="1" applyAlignment="1">
      <alignment horizontal="center" vertical="center" wrapText="1"/>
      <protection/>
    </xf>
    <xf numFmtId="0" fontId="28" fillId="0" borderId="0" xfId="21" applyFont="1" applyFill="1" applyBorder="1" applyAlignment="1">
      <alignment horizontal="right" vertical="center" wrapText="1"/>
      <protection/>
    </xf>
    <xf numFmtId="0" fontId="23" fillId="0" borderId="0" xfId="21" applyFont="1" applyBorder="1">
      <alignment/>
      <protection/>
    </xf>
    <xf numFmtId="0" fontId="16" fillId="0" borderId="0" xfId="21" applyFont="1" applyBorder="1" applyAlignment="1">
      <alignment/>
      <protection/>
    </xf>
    <xf numFmtId="0" fontId="23" fillId="0" borderId="0" xfId="21" applyFont="1" applyBorder="1" applyAlignment="1">
      <alignment/>
      <protection/>
    </xf>
    <xf numFmtId="0" fontId="0" fillId="0" borderId="0" xfId="21" applyBorder="1" applyAlignment="1">
      <alignment/>
      <protection/>
    </xf>
    <xf numFmtId="0" fontId="23" fillId="0" borderId="3" xfId="21" applyFont="1" applyBorder="1" applyAlignment="1">
      <alignment wrapText="1"/>
      <protection/>
    </xf>
    <xf numFmtId="0" fontId="8" fillId="0" borderId="4" xfId="0" applyFont="1" applyBorder="1" applyAlignment="1" applyProtection="1">
      <alignment wrapText="1"/>
      <protection/>
    </xf>
    <xf numFmtId="0" fontId="13" fillId="0" borderId="4" xfId="0" applyFont="1" applyBorder="1" applyAlignment="1" applyProtection="1">
      <alignment wrapText="1"/>
      <protection/>
    </xf>
    <xf numFmtId="0" fontId="0" fillId="0" borderId="0" xfId="22" applyAlignment="1" applyProtection="1">
      <alignment wrapText="1"/>
      <protection/>
    </xf>
    <xf numFmtId="0" fontId="8" fillId="0" borderId="0" xfId="0" applyFont="1" applyBorder="1" applyAlignment="1" applyProtection="1">
      <alignment wrapText="1"/>
      <protection/>
    </xf>
    <xf numFmtId="0" fontId="13" fillId="0" borderId="0" xfId="0" applyFont="1" applyBorder="1" applyAlignment="1" applyProtection="1">
      <alignment wrapText="1"/>
      <protection/>
    </xf>
    <xf numFmtId="0" fontId="0" fillId="0" borderId="0" xfId="21" applyBorder="1" applyProtection="1">
      <alignment/>
      <protection/>
    </xf>
    <xf numFmtId="0" fontId="0" fillId="0" borderId="0" xfId="21" applyBorder="1" applyAlignment="1" applyProtection="1">
      <alignment wrapText="1"/>
      <protection/>
    </xf>
    <xf numFmtId="0" fontId="0" fillId="0" borderId="0" xfId="21" applyAlignment="1" applyProtection="1">
      <alignment wrapText="1"/>
      <protection/>
    </xf>
    <xf numFmtId="0" fontId="8" fillId="0" borderId="0" xfId="0" applyFont="1" applyBorder="1" applyAlignment="1" applyProtection="1">
      <alignment horizontal="right" vertical="center" wrapText="1"/>
      <protection/>
    </xf>
    <xf numFmtId="0" fontId="0" fillId="0" borderId="0" xfId="0" applyAlignment="1" applyProtection="1">
      <alignment horizontal="right" vertical="center" wrapText="1"/>
      <protection/>
    </xf>
    <xf numFmtId="0" fontId="0" fillId="0" borderId="0" xfId="0" applyAlignment="1" applyProtection="1">
      <alignment horizontal="right" wrapText="1"/>
      <protection/>
    </xf>
    <xf numFmtId="0" fontId="16" fillId="0" borderId="0" xfId="0" applyFont="1" applyBorder="1" applyAlignment="1" applyProtection="1">
      <alignment horizontal="center" vertical="center" wrapText="1"/>
      <protection/>
    </xf>
    <xf numFmtId="0" fontId="17" fillId="0" borderId="31" xfId="21" applyFont="1" applyBorder="1" applyAlignment="1">
      <alignment horizontal="center" vertical="center" wrapText="1"/>
      <protection/>
    </xf>
    <xf numFmtId="165" fontId="17" fillId="0" borderId="31" xfId="21" applyNumberFormat="1" applyFont="1" applyBorder="1" applyAlignment="1">
      <alignment horizontal="center" vertical="center" wrapText="1"/>
      <protection/>
    </xf>
    <xf numFmtId="4" fontId="17" fillId="0" borderId="31" xfId="21" applyNumberFormat="1" applyFont="1" applyBorder="1" applyAlignment="1">
      <alignment horizontal="center" vertical="center" wrapText="1"/>
      <protection/>
    </xf>
    <xf numFmtId="4" fontId="17" fillId="0" borderId="38" xfId="21" applyNumberFormat="1" applyFont="1" applyBorder="1" applyAlignment="1">
      <alignment horizontal="center" vertical="center" wrapText="1"/>
      <protection/>
    </xf>
    <xf numFmtId="0" fontId="17" fillId="5" borderId="39" xfId="21" applyFont="1" applyFill="1" applyBorder="1" applyAlignment="1" applyProtection="1">
      <alignment horizontal="center" vertical="center" wrapText="1"/>
      <protection locked="0"/>
    </xf>
    <xf numFmtId="0" fontId="0" fillId="0" borderId="0" xfId="23" applyFont="1" applyBorder="1">
      <alignment/>
      <protection/>
    </xf>
    <xf numFmtId="0" fontId="0" fillId="0" borderId="0" xfId="23" applyFont="1" applyBorder="1" applyAlignment="1">
      <alignment horizontal="right" vertical="center" readingOrder="2"/>
      <protection/>
    </xf>
    <xf numFmtId="0" fontId="5" fillId="0" borderId="0" xfId="23" applyFont="1" applyBorder="1" applyAlignment="1">
      <alignment horizontal="center" vertical="center" readingOrder="2"/>
      <protection/>
    </xf>
    <xf numFmtId="0" fontId="6" fillId="0" borderId="0" xfId="23" applyFont="1" applyBorder="1" applyAlignment="1">
      <alignment horizontal="center" vertical="center" readingOrder="2"/>
      <protection/>
    </xf>
    <xf numFmtId="0" fontId="3" fillId="0" borderId="0" xfId="23" applyFont="1" applyBorder="1">
      <alignment/>
      <protection/>
    </xf>
    <xf numFmtId="0" fontId="0" fillId="0" borderId="0" xfId="23" applyBorder="1" applyAlignment="1">
      <alignment horizontal="center" vertical="center"/>
      <protection/>
    </xf>
    <xf numFmtId="0" fontId="0" fillId="0" borderId="0" xfId="23" applyBorder="1" applyAlignment="1">
      <alignment vertical="center" wrapText="1"/>
      <protection/>
    </xf>
    <xf numFmtId="0" fontId="0" fillId="0" borderId="0" xfId="23" applyFill="1" applyBorder="1" applyAlignment="1">
      <alignment horizontal="center" vertical="center" wrapText="1"/>
      <protection/>
    </xf>
    <xf numFmtId="0" fontId="0" fillId="0" borderId="0" xfId="23" applyBorder="1" applyAlignment="1">
      <alignment/>
      <protection/>
    </xf>
    <xf numFmtId="14" fontId="0" fillId="0" borderId="0" xfId="23" applyNumberFormat="1" applyBorder="1" applyAlignment="1">
      <alignment/>
      <protection/>
    </xf>
    <xf numFmtId="0" fontId="0" fillId="0" borderId="0" xfId="0" applyBorder="1" applyAlignment="1" applyProtection="1">
      <alignment horizontal="right" wrapText="1" readingOrder="2"/>
      <protection/>
    </xf>
    <xf numFmtId="0" fontId="15" fillId="12" borderId="0" xfId="23" applyFont="1" applyFill="1" applyBorder="1" applyAlignment="1" applyProtection="1">
      <alignment horizontal="center" vertical="center"/>
      <protection locked="0"/>
    </xf>
    <xf numFmtId="0" fontId="17" fillId="0" borderId="3" xfId="23" applyFont="1" applyBorder="1" applyAlignment="1">
      <alignment horizontal="center" vertical="center"/>
      <protection/>
    </xf>
    <xf numFmtId="0" fontId="17" fillId="0" borderId="3" xfId="23" applyFont="1" applyBorder="1" applyAlignment="1">
      <alignment horizontal="center" vertical="center" wrapText="1" readingOrder="2"/>
      <protection/>
    </xf>
    <xf numFmtId="0" fontId="17" fillId="0" borderId="3" xfId="23" applyFont="1" applyBorder="1" applyAlignment="1">
      <alignment horizontal="center" vertical="center" wrapText="1"/>
      <protection/>
    </xf>
    <xf numFmtId="0" fontId="17" fillId="0" borderId="3" xfId="23" applyFont="1" applyFill="1" applyBorder="1" applyAlignment="1">
      <alignment horizontal="right" vertical="center" wrapText="1"/>
      <protection/>
    </xf>
    <xf numFmtId="165" fontId="17" fillId="0" borderId="3" xfId="23" applyNumberFormat="1" applyFont="1" applyBorder="1" applyAlignment="1">
      <alignment horizontal="center" vertical="center" wrapText="1"/>
      <protection/>
    </xf>
    <xf numFmtId="4" fontId="17" fillId="0" borderId="3" xfId="23" applyNumberFormat="1" applyFont="1" applyBorder="1" applyAlignment="1">
      <alignment horizontal="center" vertical="center" wrapText="1"/>
      <protection/>
    </xf>
    <xf numFmtId="0" fontId="17" fillId="0" borderId="3" xfId="23" applyFont="1" applyBorder="1" applyAlignment="1">
      <alignment horizontal="right" vertical="center" wrapText="1"/>
      <protection/>
    </xf>
    <xf numFmtId="0" fontId="29" fillId="12" borderId="3" xfId="23" applyFont="1" applyFill="1" applyBorder="1" applyAlignment="1">
      <alignment horizontal="center" vertical="center" wrapText="1"/>
      <protection/>
    </xf>
    <xf numFmtId="4" fontId="17" fillId="0" borderId="14" xfId="23" applyNumberFormat="1" applyFont="1" applyBorder="1" applyAlignment="1">
      <alignment horizontal="center" vertical="center" wrapText="1"/>
      <protection/>
    </xf>
    <xf numFmtId="164" fontId="17" fillId="0" borderId="33" xfId="23" applyNumberFormat="1" applyFont="1" applyBorder="1" applyAlignment="1">
      <alignment horizontal="center" vertical="center" wrapText="1"/>
      <protection/>
    </xf>
    <xf numFmtId="0" fontId="17" fillId="5" borderId="26" xfId="23" applyFont="1" applyFill="1" applyBorder="1" applyAlignment="1" applyProtection="1">
      <alignment horizontal="center" vertical="center" wrapText="1"/>
      <protection locked="0"/>
    </xf>
    <xf numFmtId="0" fontId="15" fillId="4" borderId="0" xfId="23" applyFont="1" applyFill="1" applyBorder="1" applyAlignment="1">
      <alignment horizontal="right" vertical="center" wrapText="1"/>
      <protection/>
    </xf>
    <xf numFmtId="0" fontId="0" fillId="0" borderId="0" xfId="23" applyFill="1" applyBorder="1" applyAlignment="1">
      <alignment/>
      <protection/>
    </xf>
    <xf numFmtId="0" fontId="0" fillId="0" borderId="0" xfId="23" applyFill="1" applyBorder="1">
      <alignment/>
      <protection/>
    </xf>
    <xf numFmtId="0" fontId="0" fillId="0" borderId="0" xfId="23" applyFill="1" applyBorder="1" applyAlignment="1">
      <alignment wrapText="1"/>
      <protection/>
    </xf>
    <xf numFmtId="0" fontId="23" fillId="0" borderId="0" xfId="23" applyFont="1" applyBorder="1" applyAlignment="1">
      <alignment wrapText="1"/>
      <protection/>
    </xf>
    <xf numFmtId="0" fontId="23" fillId="0" borderId="3" xfId="23" applyFont="1" applyBorder="1" applyAlignment="1">
      <alignment wrapText="1"/>
      <protection/>
    </xf>
    <xf numFmtId="164" fontId="23" fillId="0" borderId="0" xfId="23" applyNumberFormat="1" applyFont="1" applyBorder="1" applyAlignment="1">
      <alignment horizontal="center" vertical="center"/>
      <protection/>
    </xf>
    <xf numFmtId="164" fontId="23" fillId="4" borderId="0" xfId="23" applyNumberFormat="1" applyFont="1" applyFill="1" applyBorder="1" applyAlignment="1">
      <alignment horizontal="center" vertical="center" wrapText="1"/>
      <protection/>
    </xf>
    <xf numFmtId="0" fontId="28" fillId="0" borderId="0" xfId="23" applyFont="1" applyBorder="1">
      <alignment/>
      <protection/>
    </xf>
    <xf numFmtId="164" fontId="13" fillId="0" borderId="6" xfId="0" applyNumberFormat="1" applyFont="1" applyBorder="1" applyAlignment="1" applyProtection="1">
      <alignment horizontal="center" vertical="center" wrapText="1"/>
      <protection/>
    </xf>
    <xf numFmtId="164" fontId="13" fillId="0" borderId="3" xfId="0" applyNumberFormat="1" applyFont="1" applyBorder="1" applyAlignment="1" applyProtection="1">
      <alignment horizontal="center" vertical="center" wrapText="1"/>
      <protection/>
    </xf>
    <xf numFmtId="164" fontId="13" fillId="0" borderId="33" xfId="0" applyNumberFormat="1" applyFont="1" applyBorder="1" applyAlignment="1" applyProtection="1">
      <alignment horizontal="center" vertical="center" wrapText="1"/>
      <protection/>
    </xf>
    <xf numFmtId="0" fontId="24" fillId="0" borderId="3" xfId="0" applyFont="1" applyBorder="1" applyAlignment="1" applyProtection="1">
      <alignment wrapText="1"/>
      <protection/>
    </xf>
    <xf numFmtId="0" fontId="12" fillId="0" borderId="4" xfId="0" applyFont="1" applyBorder="1" applyAlignment="1" applyProtection="1">
      <alignment wrapText="1"/>
      <protection locked="0"/>
    </xf>
    <xf numFmtId="0" fontId="0" fillId="0" borderId="4" xfId="0" applyBorder="1" applyAlignment="1" applyProtection="1">
      <alignment wrapText="1"/>
      <protection locked="0"/>
    </xf>
    <xf numFmtId="0" fontId="13" fillId="0" borderId="4" xfId="0" applyFont="1" applyBorder="1" applyAlignment="1" applyProtection="1">
      <alignment wrapText="1"/>
      <protection locked="0"/>
    </xf>
    <xf numFmtId="0" fontId="12" fillId="0" borderId="0" xfId="0" applyFont="1" applyBorder="1" applyAlignment="1" applyProtection="1">
      <alignment wrapText="1"/>
      <protection locked="0"/>
    </xf>
    <xf numFmtId="0" fontId="0" fillId="0" borderId="0" xfId="0" applyBorder="1" applyAlignment="1" applyProtection="1">
      <alignment wrapText="1"/>
      <protection locked="0"/>
    </xf>
    <xf numFmtId="0" fontId="13" fillId="0" borderId="0" xfId="0" applyFont="1" applyBorder="1" applyAlignment="1" applyProtection="1">
      <alignment wrapText="1"/>
      <protection locked="0"/>
    </xf>
    <xf numFmtId="0" fontId="24" fillId="0" borderId="3" xfId="0" applyFont="1" applyBorder="1" applyAlignment="1" applyProtection="1">
      <alignment horizontal="center" vertical="center" wrapText="1"/>
      <protection/>
    </xf>
    <xf numFmtId="0" fontId="24" fillId="0" borderId="3" xfId="0" applyFont="1" applyBorder="1" applyAlignment="1" applyProtection="1">
      <alignment wrapText="1"/>
      <protection/>
    </xf>
    <xf numFmtId="0" fontId="24" fillId="3" borderId="3" xfId="0" applyFont="1" applyFill="1" applyBorder="1" applyAlignment="1" applyProtection="1">
      <alignment horizontal="center" vertical="center" wrapText="1"/>
      <protection/>
    </xf>
    <xf numFmtId="0" fontId="24" fillId="3" borderId="3" xfId="0" applyFont="1" applyFill="1" applyBorder="1" applyAlignment="1" applyProtection="1">
      <alignment horizontal="center" wrapText="1"/>
      <protection/>
    </xf>
    <xf numFmtId="0" fontId="0" fillId="0" borderId="3" xfId="0" applyBorder="1" applyAlignment="1" applyProtection="1">
      <alignment wrapText="1"/>
      <protection/>
    </xf>
    <xf numFmtId="0" fontId="15" fillId="3" borderId="0" xfId="0" applyFont="1" applyFill="1" applyBorder="1" applyAlignment="1" applyProtection="1">
      <alignment horizontal="center" vertical="center"/>
      <protection locked="0"/>
    </xf>
    <xf numFmtId="0" fontId="0" fillId="0" borderId="0" xfId="0" applyFont="1" applyBorder="1" applyAlignment="1" applyProtection="1">
      <alignment/>
      <protection locked="0"/>
    </xf>
    <xf numFmtId="0" fontId="15" fillId="0" borderId="0" xfId="0" applyFont="1" applyFill="1" applyBorder="1" applyAlignment="1" applyProtection="1">
      <alignment horizontal="center" vertical="center"/>
      <protection locked="0"/>
    </xf>
    <xf numFmtId="0" fontId="0" fillId="0" borderId="0" xfId="0" applyBorder="1" applyAlignment="1" applyProtection="1">
      <alignment/>
      <protection locked="0"/>
    </xf>
    <xf numFmtId="0" fontId="8" fillId="0" borderId="0" xfId="0" applyFont="1" applyBorder="1" applyAlignment="1">
      <alignment horizontal="right" vertical="center" wrapText="1"/>
    </xf>
    <xf numFmtId="0" fontId="0" fillId="0" borderId="0" xfId="0" applyAlignment="1">
      <alignment horizontal="right" vertical="center" wrapText="1"/>
    </xf>
    <xf numFmtId="0" fontId="16" fillId="0" borderId="4" xfId="0" applyFont="1" applyBorder="1" applyAlignment="1">
      <alignment horizontal="center" vertical="center" wrapText="1"/>
    </xf>
    <xf numFmtId="0" fontId="0" fillId="0" borderId="4" xfId="0" applyBorder="1" applyAlignment="1">
      <alignment horizontal="center" vertical="center" wrapText="1"/>
    </xf>
    <xf numFmtId="0" fontId="14" fillId="3" borderId="0" xfId="0" applyFont="1" applyFill="1" applyBorder="1" applyAlignment="1" applyProtection="1">
      <alignment horizontal="center" vertical="center" wrapText="1"/>
      <protection locked="0"/>
    </xf>
    <xf numFmtId="0" fontId="15" fillId="0" borderId="0" xfId="0" applyFont="1" applyBorder="1" applyAlignment="1">
      <alignment horizontal="center" vertical="center"/>
    </xf>
    <xf numFmtId="0" fontId="0" fillId="0" borderId="0" xfId="0" applyBorder="1" applyAlignment="1">
      <alignment/>
    </xf>
    <xf numFmtId="14" fontId="15" fillId="0" borderId="0" xfId="0" applyNumberFormat="1" applyFont="1" applyFill="1" applyBorder="1" applyAlignment="1" applyProtection="1">
      <alignment horizontal="center" vertical="center" wrapText="1"/>
      <protection locked="0"/>
    </xf>
    <xf numFmtId="14" fontId="15" fillId="0" borderId="0" xfId="0" applyNumberFormat="1" applyFont="1" applyBorder="1" applyAlignment="1" applyProtection="1">
      <alignment horizontal="center" vertical="center" wrapText="1"/>
      <protection locked="0"/>
    </xf>
    <xf numFmtId="164" fontId="14" fillId="0" borderId="0" xfId="0" applyNumberFormat="1" applyFont="1" applyBorder="1" applyAlignment="1">
      <alignment horizontal="center" vertical="center"/>
    </xf>
    <xf numFmtId="0" fontId="0" fillId="0" borderId="0" xfId="0" applyAlignment="1">
      <alignment/>
    </xf>
    <xf numFmtId="0" fontId="15" fillId="0" borderId="0" xfId="0" applyFont="1" applyBorder="1" applyAlignment="1" applyProtection="1">
      <alignment horizontal="center" vertical="center" wrapText="1"/>
      <protection locked="0"/>
    </xf>
    <xf numFmtId="0" fontId="17" fillId="3" borderId="0" xfId="0" applyFont="1" applyFill="1" applyBorder="1" applyAlignment="1" applyProtection="1">
      <alignment vertical="center" wrapText="1"/>
      <protection/>
    </xf>
    <xf numFmtId="0" fontId="11" fillId="0" borderId="0" xfId="0" applyFont="1" applyBorder="1" applyAlignment="1" applyProtection="1">
      <alignment horizontal="right" wrapText="1" readingOrder="2"/>
      <protection hidden="1"/>
    </xf>
    <xf numFmtId="0" fontId="15" fillId="0" borderId="0" xfId="0" applyFont="1" applyFill="1" applyBorder="1" applyAlignment="1">
      <alignment horizontal="center" vertical="center"/>
    </xf>
    <xf numFmtId="0" fontId="15" fillId="3" borderId="0" xfId="0" applyFont="1" applyFill="1" applyBorder="1" applyAlignment="1">
      <alignment horizontal="center" vertical="center"/>
    </xf>
    <xf numFmtId="0" fontId="23" fillId="13" borderId="3" xfId="0" applyFont="1" applyFill="1" applyBorder="1" applyAlignment="1" applyProtection="1">
      <alignment horizontal="center" vertical="center" wrapText="1"/>
      <protection/>
    </xf>
    <xf numFmtId="164" fontId="25" fillId="13" borderId="3" xfId="0" applyNumberFormat="1" applyFont="1" applyFill="1" applyBorder="1" applyAlignment="1" applyProtection="1">
      <alignment horizontal="center" vertical="center" wrapText="1"/>
      <protection/>
    </xf>
    <xf numFmtId="0" fontId="25" fillId="13" borderId="3" xfId="0" applyFont="1" applyFill="1" applyBorder="1" applyAlignment="1" applyProtection="1">
      <alignment horizontal="center" vertical="center" wrapText="1"/>
      <protection/>
    </xf>
    <xf numFmtId="0" fontId="23" fillId="0" borderId="3" xfId="0" applyFont="1" applyBorder="1" applyAlignment="1" applyProtection="1">
      <alignment horizontal="center" vertical="center" wrapText="1"/>
      <protection/>
    </xf>
    <xf numFmtId="164" fontId="23" fillId="0" borderId="3" xfId="0" applyNumberFormat="1" applyFont="1" applyFill="1" applyBorder="1" applyAlignment="1" applyProtection="1">
      <alignment horizontal="center" vertical="center" wrapText="1"/>
      <protection/>
    </xf>
    <xf numFmtId="0" fontId="17" fillId="0" borderId="0" xfId="0" applyFont="1" applyBorder="1" applyAlignment="1">
      <alignment horizontal="right" vertical="center" wrapText="1" readingOrder="2"/>
    </xf>
    <xf numFmtId="0" fontId="17" fillId="0" borderId="0" xfId="0" applyFont="1" applyAlignment="1">
      <alignment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center" vertical="top"/>
    </xf>
    <xf numFmtId="0" fontId="17" fillId="0" borderId="1" xfId="0" applyFont="1" applyBorder="1" applyAlignment="1">
      <alignment horizontal="right" vertical="center" wrapText="1"/>
    </xf>
    <xf numFmtId="0" fontId="17" fillId="0" borderId="8" xfId="0" applyFont="1" applyBorder="1" applyAlignment="1">
      <alignment/>
    </xf>
    <xf numFmtId="0" fontId="17" fillId="0" borderId="40" xfId="0" applyFont="1" applyBorder="1" applyAlignment="1">
      <alignment/>
    </xf>
    <xf numFmtId="0" fontId="17" fillId="0" borderId="2" xfId="0" applyFont="1" applyBorder="1" applyAlignment="1">
      <alignment/>
    </xf>
    <xf numFmtId="0" fontId="17" fillId="0" borderId="0" xfId="0" applyFont="1" applyBorder="1" applyAlignment="1">
      <alignment/>
    </xf>
    <xf numFmtId="0" fontId="17" fillId="0" borderId="5" xfId="0" applyFont="1" applyBorder="1" applyAlignment="1">
      <alignment/>
    </xf>
    <xf numFmtId="0" fontId="17" fillId="0" borderId="41" xfId="0" applyFont="1" applyBorder="1" applyAlignment="1">
      <alignment/>
    </xf>
    <xf numFmtId="0" fontId="17" fillId="0" borderId="4" xfId="0" applyFont="1" applyBorder="1" applyAlignment="1">
      <alignment/>
    </xf>
    <xf numFmtId="0" fontId="17" fillId="0" borderId="42" xfId="0" applyFont="1" applyBorder="1" applyAlignment="1">
      <alignment/>
    </xf>
    <xf numFmtId="0" fontId="17" fillId="0" borderId="43" xfId="0" applyFont="1" applyBorder="1" applyAlignment="1">
      <alignment wrapText="1"/>
    </xf>
    <xf numFmtId="0" fontId="17" fillId="0" borderId="10" xfId="0" applyFont="1" applyBorder="1" applyAlignment="1">
      <alignment wrapText="1"/>
    </xf>
    <xf numFmtId="0" fontId="17" fillId="0" borderId="10" xfId="0" applyFont="1" applyBorder="1" applyAlignment="1">
      <alignment/>
    </xf>
    <xf numFmtId="0" fontId="12" fillId="3" borderId="14" xfId="0" applyFont="1" applyFill="1" applyBorder="1" applyAlignment="1" applyProtection="1">
      <alignment horizontal="center" vertical="center" wrapText="1"/>
      <protection/>
    </xf>
    <xf numFmtId="0" fontId="12" fillId="3" borderId="28" xfId="0" applyFont="1" applyFill="1" applyBorder="1" applyAlignment="1" applyProtection="1">
      <alignment vertical="center" wrapText="1"/>
      <protection/>
    </xf>
    <xf numFmtId="0" fontId="13" fillId="3" borderId="13" xfId="0" applyFont="1" applyFill="1" applyBorder="1" applyAlignment="1" applyProtection="1">
      <alignment vertical="center" wrapText="1"/>
      <protection/>
    </xf>
    <xf numFmtId="0" fontId="12" fillId="3" borderId="28" xfId="0" applyFont="1" applyFill="1" applyBorder="1" applyAlignment="1" applyProtection="1">
      <alignment horizontal="center" vertical="center" wrapText="1"/>
      <protection/>
    </xf>
    <xf numFmtId="0" fontId="13" fillId="3" borderId="28" xfId="0" applyFont="1" applyFill="1" applyBorder="1" applyAlignment="1" applyProtection="1">
      <alignment vertical="center" wrapText="1"/>
      <protection/>
    </xf>
    <xf numFmtId="0" fontId="13" fillId="3" borderId="33" xfId="0" applyFont="1" applyFill="1" applyBorder="1" applyAlignment="1" applyProtection="1">
      <alignment vertical="center" wrapText="1"/>
      <protection/>
    </xf>
    <xf numFmtId="0" fontId="14" fillId="0" borderId="0" xfId="0" applyFont="1" applyBorder="1" applyAlignment="1">
      <alignment horizontal="center" vertical="top" wrapText="1"/>
    </xf>
    <xf numFmtId="0" fontId="15" fillId="0" borderId="0" xfId="0" applyFont="1" applyBorder="1" applyAlignment="1">
      <alignment horizontal="center" vertical="top" wrapText="1"/>
    </xf>
    <xf numFmtId="0" fontId="17" fillId="0" borderId="33" xfId="0" applyFont="1" applyBorder="1" applyAlignment="1">
      <alignment wrapText="1"/>
    </xf>
    <xf numFmtId="0" fontId="17" fillId="0" borderId="3" xfId="0" applyFont="1" applyBorder="1" applyAlignment="1">
      <alignment wrapText="1"/>
    </xf>
    <xf numFmtId="0" fontId="17" fillId="0" borderId="3" xfId="0" applyFont="1" applyBorder="1" applyAlignment="1">
      <alignment/>
    </xf>
    <xf numFmtId="0" fontId="17" fillId="0" borderId="35" xfId="0" applyFont="1" applyBorder="1" applyAlignment="1">
      <alignment wrapText="1"/>
    </xf>
    <xf numFmtId="0" fontId="17" fillId="0" borderId="22" xfId="0" applyFont="1" applyBorder="1" applyAlignment="1">
      <alignment wrapText="1"/>
    </xf>
    <xf numFmtId="0" fontId="17" fillId="0" borderId="22" xfId="0" applyFont="1" applyBorder="1" applyAlignment="1">
      <alignment/>
    </xf>
    <xf numFmtId="0" fontId="24" fillId="3" borderId="0" xfId="0" applyFont="1" applyFill="1" applyBorder="1" applyAlignment="1" applyProtection="1">
      <alignment vertical="center" wrapText="1"/>
      <protection/>
    </xf>
    <xf numFmtId="0" fontId="0" fillId="0" borderId="0" xfId="0" applyBorder="1" applyAlignment="1" applyProtection="1">
      <alignment horizontal="center" vertical="center" wrapText="1"/>
      <protection locked="0"/>
    </xf>
    <xf numFmtId="164" fontId="23" fillId="0" borderId="3" xfId="0" applyNumberFormat="1" applyFont="1" applyBorder="1" applyAlignment="1" applyProtection="1">
      <alignment horizontal="center" vertical="center" wrapText="1"/>
      <protection/>
    </xf>
    <xf numFmtId="0" fontId="12" fillId="3" borderId="19" xfId="0" applyFont="1" applyFill="1" applyBorder="1" applyAlignment="1" applyProtection="1">
      <alignment vertical="center" wrapText="1"/>
      <protection/>
    </xf>
    <xf numFmtId="0" fontId="12" fillId="3" borderId="28" xfId="0" applyFont="1" applyFill="1" applyBorder="1" applyAlignment="1" applyProtection="1">
      <alignment horizontal="center" vertical="center" wrapText="1" readingOrder="2"/>
      <protection/>
    </xf>
    <xf numFmtId="0" fontId="13" fillId="3" borderId="13" xfId="0" applyFont="1" applyFill="1" applyBorder="1" applyAlignment="1" applyProtection="1">
      <alignment horizontal="center" vertical="center" wrapText="1"/>
      <protection/>
    </xf>
    <xf numFmtId="14" fontId="13" fillId="3" borderId="14" xfId="0" applyNumberFormat="1" applyFont="1" applyFill="1" applyBorder="1" applyAlignment="1" applyProtection="1">
      <alignment horizontal="center" vertical="center" wrapText="1"/>
      <protection/>
    </xf>
    <xf numFmtId="14" fontId="13" fillId="3" borderId="28" xfId="0" applyNumberFormat="1" applyFont="1" applyFill="1" applyBorder="1" applyAlignment="1" applyProtection="1">
      <alignment horizontal="center" vertical="center" wrapText="1"/>
      <protection/>
    </xf>
    <xf numFmtId="0" fontId="26" fillId="3" borderId="0" xfId="0" applyFont="1" applyFill="1" applyBorder="1" applyAlignment="1">
      <alignment horizontal="center" vertical="center" wrapText="1" readingOrder="2"/>
    </xf>
    <xf numFmtId="0" fontId="24" fillId="3" borderId="0" xfId="0" applyFont="1" applyFill="1" applyBorder="1" applyAlignment="1">
      <alignment wrapText="1" readingOrder="2"/>
    </xf>
    <xf numFmtId="0" fontId="14" fillId="0" borderId="0" xfId="0" applyFont="1" applyBorder="1" applyAlignment="1">
      <alignment horizontal="right" vertical="center"/>
    </xf>
    <xf numFmtId="0" fontId="14" fillId="3" borderId="0" xfId="0" applyFont="1" applyFill="1" applyBorder="1" applyAlignment="1">
      <alignment horizontal="right" vertical="center"/>
    </xf>
    <xf numFmtId="0" fontId="13" fillId="0" borderId="0" xfId="0" applyFont="1" applyBorder="1" applyAlignment="1" applyProtection="1">
      <alignment horizontal="right" wrapText="1" readingOrder="2"/>
      <protection hidden="1"/>
    </xf>
    <xf numFmtId="0" fontId="16" fillId="0" borderId="0" xfId="0" applyFont="1" applyAlignment="1">
      <alignment horizontal="right" vertical="center" wrapText="1"/>
    </xf>
    <xf numFmtId="0" fontId="16" fillId="0" borderId="0" xfId="0" applyFont="1" applyAlignment="1">
      <alignment horizontal="right" wrapText="1"/>
    </xf>
    <xf numFmtId="0" fontId="8" fillId="0" borderId="4" xfId="0" applyFont="1" applyBorder="1" applyAlignment="1">
      <alignment horizontal="center" vertical="center" wrapText="1" readingOrder="2"/>
    </xf>
    <xf numFmtId="0" fontId="16" fillId="0" borderId="4" xfId="0" applyFont="1" applyBorder="1" applyAlignment="1">
      <alignment horizontal="center" vertical="center" wrapText="1" readingOrder="2"/>
    </xf>
    <xf numFmtId="0" fontId="16" fillId="0" borderId="4" xfId="0" applyFont="1" applyBorder="1" applyAlignment="1" applyProtection="1">
      <alignment horizontal="center" vertical="center" wrapText="1"/>
      <protection locked="0"/>
    </xf>
    <xf numFmtId="0" fontId="14" fillId="0" borderId="0" xfId="0" applyFont="1" applyBorder="1" applyAlignment="1">
      <alignment horizontal="right" vertical="center" wrapText="1"/>
    </xf>
    <xf numFmtId="0" fontId="15" fillId="0" borderId="0" xfId="0" applyFont="1" applyBorder="1" applyAlignment="1">
      <alignment horizontal="right" vertical="center" wrapText="1"/>
    </xf>
    <xf numFmtId="0" fontId="15" fillId="0" borderId="0" xfId="0" applyFont="1" applyFill="1" applyBorder="1" applyAlignment="1">
      <alignment horizontal="center" vertical="center" wrapText="1"/>
    </xf>
    <xf numFmtId="0" fontId="14" fillId="0" borderId="0" xfId="0" applyFont="1" applyFill="1" applyBorder="1" applyAlignment="1">
      <alignment horizontal="right" vertical="center" wrapText="1"/>
    </xf>
    <xf numFmtId="0" fontId="15" fillId="0" borderId="0" xfId="0" applyFont="1" applyAlignment="1">
      <alignment vertical="center" wrapText="1"/>
    </xf>
    <xf numFmtId="0" fontId="15" fillId="0" borderId="0" xfId="0" applyFont="1" applyBorder="1" applyAlignment="1" applyProtection="1">
      <alignment horizontal="center" vertical="center"/>
      <protection/>
    </xf>
    <xf numFmtId="0" fontId="15" fillId="3" borderId="0" xfId="0" applyFont="1" applyFill="1" applyBorder="1" applyAlignment="1" applyProtection="1">
      <alignment horizontal="center" vertical="center" wrapText="1"/>
      <protection/>
    </xf>
    <xf numFmtId="0" fontId="15" fillId="0" borderId="0" xfId="0" applyFont="1" applyBorder="1" applyAlignment="1" applyProtection="1">
      <alignment horizontal="center" vertical="center" wrapText="1"/>
      <protection/>
    </xf>
    <xf numFmtId="0" fontId="0" fillId="0" borderId="3" xfId="0" applyFill="1" applyBorder="1" applyAlignment="1">
      <alignment/>
    </xf>
    <xf numFmtId="0" fontId="0" fillId="0" borderId="14" xfId="0" applyFill="1" applyBorder="1" applyAlignment="1" quotePrefix="1">
      <alignment horizontal="center" vertical="center" readingOrder="2"/>
    </xf>
    <xf numFmtId="0" fontId="0" fillId="0" borderId="28" xfId="0" applyFill="1" applyBorder="1" applyAlignment="1">
      <alignment horizontal="center" vertical="center" readingOrder="2"/>
    </xf>
    <xf numFmtId="0" fontId="0" fillId="0" borderId="33" xfId="0" applyFill="1" applyBorder="1" applyAlignment="1">
      <alignment horizontal="center" vertical="center" readingOrder="2"/>
    </xf>
    <xf numFmtId="0" fontId="15" fillId="3" borderId="0" xfId="0"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4" fillId="0" borderId="0" xfId="0" applyFont="1" applyFill="1" applyBorder="1" applyAlignment="1">
      <alignment horizontal="right" vertical="center"/>
    </xf>
    <xf numFmtId="0" fontId="0" fillId="0" borderId="23" xfId="0"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15" fillId="3" borderId="3" xfId="0" applyFont="1" applyFill="1" applyBorder="1" applyAlignment="1" applyProtection="1">
      <alignment horizontal="center" vertical="center" wrapText="1"/>
      <protection locked="0"/>
    </xf>
    <xf numFmtId="0" fontId="0" fillId="0" borderId="3" xfId="0" applyBorder="1" applyAlignment="1">
      <alignment wrapText="1"/>
    </xf>
    <xf numFmtId="0" fontId="15" fillId="0" borderId="3" xfId="0" applyFont="1" applyFill="1" applyBorder="1" applyAlignment="1" applyProtection="1">
      <alignment horizontal="center" vertical="center" wrapText="1"/>
      <protection locked="0"/>
    </xf>
    <xf numFmtId="0" fontId="17" fillId="0" borderId="9" xfId="0" applyFont="1" applyFill="1" applyBorder="1" applyAlignment="1">
      <alignment/>
    </xf>
    <xf numFmtId="0" fontId="17" fillId="0" borderId="10" xfId="0" applyFont="1" applyFill="1" applyBorder="1" applyAlignment="1">
      <alignment/>
    </xf>
    <xf numFmtId="0" fontId="17" fillId="0" borderId="12" xfId="0" applyFont="1" applyFill="1" applyBorder="1" applyAlignment="1">
      <alignment/>
    </xf>
    <xf numFmtId="0" fontId="17" fillId="0" borderId="3" xfId="0" applyFont="1" applyFill="1" applyBorder="1" applyAlignment="1">
      <alignment/>
    </xf>
    <xf numFmtId="0" fontId="17" fillId="0" borderId="21" xfId="0" applyFont="1" applyFill="1" applyBorder="1" applyAlignment="1">
      <alignment/>
    </xf>
    <xf numFmtId="0" fontId="17" fillId="0" borderId="22" xfId="0" applyFont="1" applyFill="1" applyBorder="1" applyAlignment="1">
      <alignment/>
    </xf>
    <xf numFmtId="0" fontId="12" fillId="3" borderId="34" xfId="0" applyFont="1" applyFill="1" applyBorder="1" applyAlignment="1" applyProtection="1">
      <alignment vertical="center" wrapText="1"/>
      <protection/>
    </xf>
    <xf numFmtId="0" fontId="23" fillId="0" borderId="3" xfId="0" applyFont="1" applyFill="1" applyBorder="1" applyAlignment="1" applyProtection="1">
      <alignment horizontal="center" vertical="center" wrapText="1"/>
      <protection/>
    </xf>
    <xf numFmtId="0" fontId="12" fillId="3" borderId="34" xfId="0" applyFont="1" applyFill="1" applyBorder="1" applyAlignment="1" applyProtection="1">
      <alignment horizontal="center" vertical="center" wrapText="1" readingOrder="2"/>
      <protection/>
    </xf>
    <xf numFmtId="0" fontId="0" fillId="0" borderId="21" xfId="0" applyBorder="1" applyAlignment="1" applyProtection="1">
      <alignment horizontal="center" vertical="center" wrapText="1"/>
      <protection/>
    </xf>
    <xf numFmtId="0" fontId="0" fillId="0" borderId="22" xfId="0" applyBorder="1" applyAlignment="1" applyProtection="1">
      <alignment horizontal="center" vertical="center" wrapText="1"/>
      <protection/>
    </xf>
    <xf numFmtId="0" fontId="0" fillId="0" borderId="44" xfId="0" applyBorder="1" applyAlignment="1" applyProtection="1">
      <alignment horizontal="center" vertical="center" wrapText="1"/>
      <protection/>
    </xf>
    <xf numFmtId="0" fontId="0" fillId="0" borderId="45" xfId="0" applyBorder="1" applyAlignment="1" applyProtection="1">
      <alignment horizontal="center" vertical="center" wrapText="1"/>
      <protection/>
    </xf>
    <xf numFmtId="0" fontId="0" fillId="3" borderId="9" xfId="0" applyFill="1" applyBorder="1" applyAlignment="1" applyProtection="1">
      <alignment horizontal="center" vertical="center" wrapText="1"/>
      <protection/>
    </xf>
    <xf numFmtId="0" fontId="0" fillId="3" borderId="10" xfId="0" applyFill="1" applyBorder="1" applyAlignment="1" applyProtection="1">
      <alignment horizontal="center" vertical="center" wrapText="1"/>
      <protection/>
    </xf>
    <xf numFmtId="0" fontId="0" fillId="3" borderId="11" xfId="0" applyFill="1" applyBorder="1" applyAlignment="1" applyProtection="1">
      <alignment horizontal="center" vertical="center" wrapText="1"/>
      <protection/>
    </xf>
    <xf numFmtId="0" fontId="0" fillId="0" borderId="12" xfId="0" applyBorder="1" applyAlignment="1" applyProtection="1">
      <alignment horizontal="center" vertical="center" wrapText="1"/>
      <protection/>
    </xf>
    <xf numFmtId="0" fontId="0" fillId="0" borderId="3" xfId="0" applyBorder="1" applyAlignment="1" applyProtection="1">
      <alignment horizontal="center" vertical="center" wrapText="1"/>
      <protection/>
    </xf>
    <xf numFmtId="0" fontId="0" fillId="0" borderId="34" xfId="0" applyBorder="1" applyAlignment="1" applyProtection="1">
      <alignment horizontal="center" vertical="center" wrapText="1"/>
      <protection/>
    </xf>
    <xf numFmtId="0" fontId="0" fillId="0" borderId="46" xfId="0" applyBorder="1" applyAlignment="1" applyProtection="1">
      <alignment horizontal="center" vertical="center" wrapText="1"/>
      <protection/>
    </xf>
    <xf numFmtId="0" fontId="0" fillId="3" borderId="47" xfId="0" applyFill="1" applyBorder="1" applyAlignment="1" applyProtection="1">
      <alignment horizontal="center" vertical="center" wrapText="1"/>
      <protection/>
    </xf>
    <xf numFmtId="0" fontId="0" fillId="3" borderId="48" xfId="0" applyFill="1" applyBorder="1" applyAlignment="1" applyProtection="1">
      <alignment horizontal="center" vertical="center" wrapText="1"/>
      <protection/>
    </xf>
    <xf numFmtId="0" fontId="0" fillId="3" borderId="49" xfId="0" applyFill="1" applyBorder="1" applyAlignment="1" applyProtection="1">
      <alignment horizontal="center" vertical="center" wrapText="1"/>
      <protection/>
    </xf>
    <xf numFmtId="0" fontId="17" fillId="6" borderId="2" xfId="20" applyFont="1" applyFill="1" applyBorder="1" applyAlignment="1">
      <alignment horizontal="right" vertical="center" wrapText="1"/>
      <protection/>
    </xf>
    <xf numFmtId="0" fontId="17" fillId="0" borderId="0" xfId="0" applyFont="1" applyBorder="1" applyAlignment="1">
      <alignment vertical="center" wrapText="1"/>
    </xf>
    <xf numFmtId="0" fontId="24" fillId="7" borderId="3" xfId="20" applyFont="1" applyFill="1" applyBorder="1" applyAlignment="1">
      <alignment horizontal="center" vertical="center" wrapText="1"/>
      <protection/>
    </xf>
    <xf numFmtId="0" fontId="24" fillId="0" borderId="3" xfId="0" applyFont="1" applyBorder="1" applyAlignment="1">
      <alignment wrapText="1"/>
    </xf>
    <xf numFmtId="0" fontId="24" fillId="0" borderId="3" xfId="20" applyFont="1" applyBorder="1" applyAlignment="1">
      <alignment horizontal="center" vertical="center" wrapText="1"/>
      <protection/>
    </xf>
    <xf numFmtId="0" fontId="24" fillId="0" borderId="3" xfId="0" applyFont="1" applyBorder="1" applyAlignment="1">
      <alignment horizontal="center" vertical="center" wrapText="1"/>
    </xf>
    <xf numFmtId="0" fontId="24" fillId="0" borderId="3" xfId="0" applyFont="1" applyBorder="1" applyAlignment="1">
      <alignment vertical="center" wrapText="1"/>
    </xf>
    <xf numFmtId="0" fontId="16" fillId="6" borderId="2" xfId="20" applyFont="1" applyFill="1" applyBorder="1" applyAlignment="1">
      <alignment horizontal="right" vertical="center" wrapText="1"/>
      <protection/>
    </xf>
    <xf numFmtId="0" fontId="16" fillId="0" borderId="0" xfId="0" applyFont="1" applyBorder="1" applyAlignment="1">
      <alignment vertical="center" wrapText="1"/>
    </xf>
    <xf numFmtId="0" fontId="23" fillId="14" borderId="3" xfId="20" applyFont="1" applyFill="1" applyBorder="1" applyAlignment="1">
      <alignment horizontal="center" vertical="center" wrapText="1"/>
      <protection/>
    </xf>
    <xf numFmtId="0" fontId="23" fillId="0" borderId="3" xfId="20" applyFont="1" applyBorder="1" applyAlignment="1">
      <alignment horizontal="center" vertical="center" wrapText="1"/>
      <protection/>
    </xf>
    <xf numFmtId="0" fontId="0" fillId="0" borderId="20" xfId="20" applyFill="1" applyBorder="1" applyAlignment="1">
      <alignment horizontal="center" vertical="center" wrapText="1"/>
      <protection/>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13" fillId="0" borderId="3" xfId="20" applyFont="1" applyBorder="1" applyAlignment="1">
      <alignment horizontal="right" vertical="center" wrapText="1"/>
      <protection/>
    </xf>
    <xf numFmtId="0" fontId="12" fillId="6" borderId="50" xfId="20" applyFont="1" applyFill="1" applyBorder="1" applyAlignment="1">
      <alignment horizontal="center" vertical="center" wrapText="1"/>
      <protection/>
    </xf>
    <xf numFmtId="0" fontId="12" fillId="6" borderId="50" xfId="20" applyFont="1" applyFill="1" applyBorder="1" applyAlignment="1">
      <alignment vertical="center" wrapText="1"/>
      <protection/>
    </xf>
    <xf numFmtId="0" fontId="29" fillId="0" borderId="0" xfId="20" applyFont="1" applyFill="1" applyBorder="1" applyAlignment="1">
      <alignment horizontal="center" vertical="center" wrapText="1"/>
      <protection/>
    </xf>
    <xf numFmtId="0" fontId="13" fillId="0" borderId="0" xfId="20" applyFont="1" applyFill="1" applyBorder="1" applyAlignment="1">
      <alignment horizontal="right" vertical="center" wrapText="1" readingOrder="2"/>
      <protection/>
    </xf>
    <xf numFmtId="0" fontId="15" fillId="0" borderId="0" xfId="20" applyFont="1" applyFill="1" applyBorder="1" applyAlignment="1">
      <alignment horizontal="center" vertical="center" wrapText="1"/>
      <protection/>
    </xf>
    <xf numFmtId="0" fontId="15" fillId="0" borderId="0" xfId="0" applyFont="1" applyFill="1" applyBorder="1" applyAlignment="1">
      <alignment horizontal="center" vertical="center"/>
    </xf>
    <xf numFmtId="0" fontId="16" fillId="6" borderId="0" xfId="20" applyFont="1" applyFill="1" applyBorder="1" applyAlignment="1">
      <alignment horizontal="right" vertical="center" wrapText="1"/>
      <protection/>
    </xf>
    <xf numFmtId="0" fontId="15" fillId="0" borderId="0" xfId="20" applyFont="1" applyFill="1" applyBorder="1" applyAlignment="1">
      <alignment horizontal="center" vertical="center"/>
      <protection/>
    </xf>
    <xf numFmtId="0" fontId="15" fillId="0" borderId="0" xfId="20" applyFont="1" applyFill="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6" borderId="0" xfId="20" applyFont="1" applyFill="1" applyBorder="1" applyAlignment="1" applyProtection="1">
      <alignment horizontal="center" vertical="center"/>
      <protection locked="0"/>
    </xf>
    <xf numFmtId="0" fontId="15" fillId="12" borderId="0" xfId="20" applyFont="1" applyFill="1" applyBorder="1" applyAlignment="1" applyProtection="1">
      <alignment horizontal="center" vertical="center"/>
      <protection locked="0"/>
    </xf>
    <xf numFmtId="0" fontId="15" fillId="12" borderId="0" xfId="20" applyFont="1" applyFill="1" applyBorder="1" applyAlignment="1">
      <alignment horizontal="center" vertical="center"/>
      <protection/>
    </xf>
    <xf numFmtId="0" fontId="15" fillId="12" borderId="0" xfId="0" applyFont="1" applyFill="1" applyBorder="1" applyAlignment="1">
      <alignment horizontal="center" vertical="center"/>
    </xf>
    <xf numFmtId="0" fontId="15" fillId="6" borderId="3" xfId="20" applyFont="1" applyFill="1" applyBorder="1" applyAlignment="1" applyProtection="1">
      <alignment horizontal="center" vertical="center"/>
      <protection locked="0"/>
    </xf>
    <xf numFmtId="0" fontId="15" fillId="0" borderId="3" xfId="0" applyFont="1" applyBorder="1" applyAlignment="1">
      <alignment horizontal="center" vertical="center"/>
    </xf>
    <xf numFmtId="164" fontId="23" fillId="0" borderId="28" xfId="20" applyNumberFormat="1" applyFont="1" applyBorder="1" applyAlignment="1">
      <alignment horizontal="center" vertical="center" wrapText="1"/>
      <protection/>
    </xf>
    <xf numFmtId="0" fontId="23" fillId="0" borderId="28" xfId="0" applyFont="1" applyBorder="1" applyAlignment="1">
      <alignment horizontal="center" vertical="center" wrapText="1"/>
    </xf>
    <xf numFmtId="0" fontId="23" fillId="0" borderId="33" xfId="0" applyFont="1" applyBorder="1" applyAlignment="1">
      <alignment horizontal="center" vertical="center" wrapText="1"/>
    </xf>
    <xf numFmtId="0" fontId="15" fillId="0" borderId="3" xfId="20" applyFont="1" applyFill="1" applyBorder="1" applyAlignment="1" applyProtection="1">
      <alignment horizontal="center" vertical="center"/>
      <protection locked="0"/>
    </xf>
    <xf numFmtId="0" fontId="14" fillId="6" borderId="0" xfId="20" applyFont="1" applyFill="1" applyBorder="1" applyAlignment="1">
      <alignment horizontal="center" vertical="center"/>
      <protection/>
    </xf>
    <xf numFmtId="164" fontId="23" fillId="14" borderId="28" xfId="20" applyNumberFormat="1" applyFont="1" applyFill="1" applyBorder="1" applyAlignment="1">
      <alignment horizontal="center" vertical="center" wrapText="1"/>
      <protection/>
    </xf>
    <xf numFmtId="0" fontId="23" fillId="0" borderId="13" xfId="0" applyFont="1" applyBorder="1" applyAlignment="1">
      <alignment horizontal="center" vertical="center" wrapText="1"/>
    </xf>
    <xf numFmtId="0" fontId="12" fillId="6" borderId="19" xfId="20" applyFont="1" applyFill="1" applyBorder="1" applyAlignment="1">
      <alignment horizontal="center" vertical="center" wrapText="1"/>
      <protection/>
    </xf>
    <xf numFmtId="0" fontId="0" fillId="0" borderId="19" xfId="0" applyBorder="1" applyAlignment="1">
      <alignment vertical="center" wrapText="1"/>
    </xf>
    <xf numFmtId="0" fontId="0" fillId="0" borderId="24" xfId="0" applyBorder="1" applyAlignment="1">
      <alignment vertical="center" wrapText="1"/>
    </xf>
    <xf numFmtId="0" fontId="14" fillId="6" borderId="0" xfId="20" applyFont="1" applyFill="1" applyBorder="1" applyAlignment="1" applyProtection="1">
      <alignment horizontal="center" vertical="center"/>
      <protection locked="0"/>
    </xf>
    <xf numFmtId="0" fontId="14" fillId="0" borderId="0" xfId="20" applyFont="1" applyFill="1" applyBorder="1" applyAlignment="1">
      <alignment horizontal="center" vertical="center"/>
      <protection/>
    </xf>
    <xf numFmtId="0" fontId="14" fillId="12" borderId="0" xfId="20" applyFont="1" applyFill="1" applyBorder="1" applyAlignment="1">
      <alignment horizontal="center" vertical="center"/>
      <protection/>
    </xf>
    <xf numFmtId="0" fontId="15" fillId="4" borderId="0" xfId="20" applyFont="1" applyFill="1" applyBorder="1" applyAlignment="1">
      <alignment horizontal="center" vertical="center"/>
      <protection/>
    </xf>
    <xf numFmtId="0" fontId="15" fillId="0" borderId="0" xfId="0" applyFont="1" applyBorder="1" applyAlignment="1">
      <alignment horizontal="center" vertical="center"/>
    </xf>
    <xf numFmtId="0" fontId="15" fillId="0" borderId="0" xfId="20"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4" fillId="4" borderId="0" xfId="20" applyFont="1" applyFill="1" applyBorder="1" applyAlignment="1">
      <alignment horizontal="center" vertical="center"/>
      <protection/>
    </xf>
    <xf numFmtId="164" fontId="14" fillId="4" borderId="0" xfId="20" applyNumberFormat="1" applyFont="1" applyFill="1" applyBorder="1" applyAlignment="1">
      <alignment horizontal="center" vertical="center"/>
      <protection/>
    </xf>
    <xf numFmtId="0" fontId="26" fillId="15" borderId="0" xfId="20" applyFont="1" applyFill="1" applyBorder="1" applyAlignment="1">
      <alignment horizontal="center" vertical="center" wrapText="1"/>
      <protection/>
    </xf>
    <xf numFmtId="0" fontId="24" fillId="6" borderId="2" xfId="20" applyFont="1" applyFill="1" applyBorder="1" applyAlignment="1">
      <alignment horizontal="right" vertical="center" wrapText="1"/>
      <protection/>
    </xf>
    <xf numFmtId="0" fontId="24" fillId="0" borderId="0" xfId="0" applyFont="1" applyBorder="1" applyAlignment="1">
      <alignment vertical="center" wrapText="1"/>
    </xf>
    <xf numFmtId="0" fontId="15" fillId="6" borderId="0" xfId="20" applyFont="1" applyFill="1" applyBorder="1" applyAlignment="1">
      <alignment horizontal="center" vertical="center"/>
      <protection/>
    </xf>
    <xf numFmtId="0" fontId="14" fillId="0" borderId="0" xfId="20" applyFont="1" applyBorder="1" applyAlignment="1">
      <alignment horizontal="center" vertical="center"/>
      <protection/>
    </xf>
    <xf numFmtId="0" fontId="15" fillId="0" borderId="0" xfId="20" applyFont="1" applyBorder="1" applyAlignment="1" applyProtection="1">
      <alignment horizontal="center" vertical="center" wrapText="1"/>
      <protection locked="0"/>
    </xf>
    <xf numFmtId="0" fontId="13" fillId="0" borderId="0" xfId="20" applyFont="1" applyBorder="1" applyAlignment="1">
      <alignment/>
      <protection/>
    </xf>
    <xf numFmtId="0" fontId="13" fillId="0" borderId="0" xfId="0" applyFont="1" applyAlignment="1">
      <alignment/>
    </xf>
    <xf numFmtId="0" fontId="16" fillId="0" borderId="0" xfId="20" applyFont="1" applyBorder="1" applyAlignment="1">
      <alignment wrapText="1"/>
      <protection/>
    </xf>
    <xf numFmtId="0" fontId="16" fillId="0" borderId="0" xfId="0" applyFont="1" applyBorder="1" applyAlignment="1">
      <alignment wrapText="1"/>
    </xf>
    <xf numFmtId="0" fontId="0" fillId="0" borderId="0" xfId="0" applyBorder="1" applyAlignment="1">
      <alignment wrapText="1"/>
    </xf>
    <xf numFmtId="0" fontId="0" fillId="0" borderId="0" xfId="20" applyBorder="1" applyAlignment="1">
      <alignment wrapText="1"/>
      <protection/>
    </xf>
    <xf numFmtId="0" fontId="16" fillId="0" borderId="0" xfId="0" applyFont="1" applyBorder="1" applyAlignment="1">
      <alignment wrapText="1"/>
    </xf>
    <xf numFmtId="0" fontId="23" fillId="16" borderId="14" xfId="22" applyFont="1" applyFill="1" applyBorder="1" applyAlignment="1">
      <alignment horizontal="center" vertical="center" wrapText="1"/>
      <protection/>
    </xf>
    <xf numFmtId="0" fontId="0" fillId="0" borderId="28" xfId="0" applyBorder="1" applyAlignment="1">
      <alignment horizontal="center" vertical="center" wrapText="1"/>
    </xf>
    <xf numFmtId="0" fontId="0" fillId="0" borderId="33" xfId="0" applyBorder="1" applyAlignment="1">
      <alignment horizontal="center" vertical="center" wrapText="1"/>
    </xf>
    <xf numFmtId="0" fontId="23" fillId="0" borderId="51" xfId="22" applyFont="1" applyBorder="1" applyAlignment="1">
      <alignment horizontal="center" vertical="center" wrapText="1"/>
      <protection/>
    </xf>
    <xf numFmtId="0" fontId="0" fillId="0" borderId="34" xfId="0" applyBorder="1" applyAlignment="1">
      <alignment horizontal="center" vertical="center" wrapText="1"/>
    </xf>
    <xf numFmtId="0" fontId="0" fillId="0" borderId="25" xfId="0" applyBorder="1" applyAlignment="1">
      <alignment horizontal="center" vertical="center" wrapText="1"/>
    </xf>
    <xf numFmtId="0" fontId="0" fillId="0" borderId="38" xfId="0" applyBorder="1"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23" fillId="0" borderId="3" xfId="22" applyFont="1" applyBorder="1" applyAlignment="1">
      <alignment horizontal="center" vertical="center" wrapText="1"/>
      <protection/>
    </xf>
    <xf numFmtId="0" fontId="0" fillId="0" borderId="3" xfId="0" applyBorder="1" applyAlignment="1">
      <alignment horizontal="center" vertical="center" wrapText="1"/>
    </xf>
    <xf numFmtId="0" fontId="28" fillId="3" borderId="0" xfId="0" applyFont="1" applyFill="1" applyBorder="1" applyAlignment="1" applyProtection="1">
      <alignment vertical="center" wrapText="1"/>
      <protection/>
    </xf>
    <xf numFmtId="0" fontId="0" fillId="0" borderId="0" xfId="0" applyAlignment="1">
      <alignment vertical="center" wrapText="1"/>
    </xf>
    <xf numFmtId="0" fontId="15" fillId="8" borderId="0" xfId="22" applyFont="1" applyFill="1" applyBorder="1" applyAlignment="1" applyProtection="1">
      <alignment horizontal="center" vertical="center" wrapText="1"/>
      <protection locked="0"/>
    </xf>
    <xf numFmtId="0" fontId="15" fillId="0" borderId="0" xfId="0" applyFont="1" applyBorder="1" applyAlignment="1">
      <alignment horizontal="center" vertical="center" wrapText="1"/>
    </xf>
    <xf numFmtId="0" fontId="15" fillId="0" borderId="0" xfId="22" applyFont="1" applyFill="1" applyBorder="1" applyAlignment="1" applyProtection="1">
      <alignment horizontal="center" vertical="center" wrapText="1"/>
      <protection locked="0"/>
    </xf>
    <xf numFmtId="0" fontId="15" fillId="3" borderId="3" xfId="22" applyFont="1" applyFill="1" applyBorder="1" applyAlignment="1" applyProtection="1">
      <alignment horizontal="center" vertical="center" wrapText="1"/>
      <protection locked="0"/>
    </xf>
    <xf numFmtId="0" fontId="15" fillId="3" borderId="3" xfId="0" applyFont="1" applyFill="1" applyBorder="1" applyAlignment="1">
      <alignment horizontal="center" vertical="center" wrapText="1"/>
    </xf>
    <xf numFmtId="0" fontId="15" fillId="0" borderId="3" xfId="22" applyFont="1" applyFill="1" applyBorder="1" applyAlignment="1" applyProtection="1">
      <alignment horizontal="center" vertical="center" wrapText="1"/>
      <protection locked="0"/>
    </xf>
    <xf numFmtId="0" fontId="15" fillId="0" borderId="3" xfId="0" applyFont="1" applyFill="1" applyBorder="1" applyAlignment="1">
      <alignment horizontal="center" vertical="center" wrapText="1"/>
    </xf>
    <xf numFmtId="164" fontId="23" fillId="0" borderId="3" xfId="22" applyNumberFormat="1" applyFont="1" applyBorder="1" applyAlignment="1">
      <alignment horizontal="center" vertical="center"/>
      <protection/>
    </xf>
    <xf numFmtId="164" fontId="25" fillId="3" borderId="3" xfId="22" applyNumberFormat="1" applyFont="1" applyFill="1" applyBorder="1" applyAlignment="1">
      <alignment horizontal="center" vertical="center"/>
      <protection/>
    </xf>
    <xf numFmtId="0" fontId="25" fillId="3" borderId="3" xfId="22" applyFont="1" applyFill="1" applyBorder="1" applyAlignment="1">
      <alignment horizontal="center" vertical="center" wrapText="1"/>
      <protection/>
    </xf>
    <xf numFmtId="0" fontId="12" fillId="3" borderId="3" xfId="22" applyFont="1" applyFill="1" applyBorder="1" applyAlignment="1">
      <alignment horizontal="center" vertical="center" wrapText="1" readingOrder="2"/>
      <protection/>
    </xf>
    <xf numFmtId="0" fontId="12" fillId="3" borderId="3" xfId="22" applyFont="1" applyFill="1" applyBorder="1" applyAlignment="1">
      <alignment vertical="center" wrapText="1" readingOrder="2"/>
      <protection/>
    </xf>
    <xf numFmtId="0" fontId="12" fillId="3" borderId="50" xfId="22" applyFont="1" applyFill="1" applyBorder="1" applyAlignment="1">
      <alignment vertical="center" wrapText="1" readingOrder="2"/>
      <protection/>
    </xf>
    <xf numFmtId="0" fontId="23" fillId="8" borderId="0" xfId="22" applyFont="1" applyFill="1" applyBorder="1" applyAlignment="1">
      <alignment horizontal="right" vertical="center" wrapText="1"/>
      <protection/>
    </xf>
    <xf numFmtId="0" fontId="23" fillId="0" borderId="0" xfId="0" applyFont="1" applyBorder="1" applyAlignment="1">
      <alignment wrapText="1"/>
    </xf>
    <xf numFmtId="0" fontId="0" fillId="0" borderId="0" xfId="0" applyAlignment="1">
      <alignment horizontal="right" wrapText="1"/>
    </xf>
    <xf numFmtId="0" fontId="0" fillId="0" borderId="4" xfId="0" applyBorder="1" applyAlignment="1" applyProtection="1">
      <alignment horizontal="center" vertical="center" wrapText="1"/>
      <protection locked="0"/>
    </xf>
    <xf numFmtId="0" fontId="0" fillId="0" borderId="0" xfId="0" applyBorder="1" applyAlignment="1">
      <alignment horizontal="right" wrapText="1" readingOrder="2"/>
    </xf>
    <xf numFmtId="0" fontId="0" fillId="0" borderId="3" xfId="22" applyFill="1" applyBorder="1" applyAlignment="1">
      <alignment/>
      <protection/>
    </xf>
    <xf numFmtId="0" fontId="14" fillId="0" borderId="0" xfId="22" applyFont="1" applyFill="1" applyBorder="1" applyAlignment="1">
      <alignment horizontal="center" vertical="center"/>
      <protection/>
    </xf>
    <xf numFmtId="0" fontId="15" fillId="0" borderId="0" xfId="22" applyFont="1" applyFill="1" applyBorder="1" applyAlignment="1" applyProtection="1">
      <alignment horizontal="center" vertical="center"/>
      <protection locked="0"/>
    </xf>
    <xf numFmtId="0" fontId="0" fillId="0" borderId="14" xfId="22" applyFill="1" applyBorder="1" applyAlignment="1" quotePrefix="1">
      <alignment horizontal="right" vertical="center" readingOrder="2"/>
      <protection/>
    </xf>
    <xf numFmtId="0" fontId="0" fillId="0" borderId="28" xfId="22" applyFill="1" applyBorder="1" applyAlignment="1">
      <alignment horizontal="right" vertical="center" readingOrder="2"/>
      <protection/>
    </xf>
    <xf numFmtId="0" fontId="0" fillId="0" borderId="33" xfId="22" applyFill="1" applyBorder="1" applyAlignment="1">
      <alignment horizontal="right" vertical="center" readingOrder="2"/>
      <protection/>
    </xf>
    <xf numFmtId="0" fontId="14" fillId="8" borderId="0" xfId="22" applyFont="1" applyFill="1" applyBorder="1" applyAlignment="1">
      <alignment horizontal="center" vertical="center"/>
      <protection/>
    </xf>
    <xf numFmtId="0" fontId="14" fillId="8" borderId="0" xfId="22" applyFont="1" applyFill="1" applyBorder="1" applyAlignment="1" applyProtection="1">
      <alignment horizontal="center" vertical="center"/>
      <protection locked="0"/>
    </xf>
    <xf numFmtId="0" fontId="14" fillId="0" borderId="0" xfId="22" applyFont="1" applyBorder="1" applyAlignment="1">
      <alignment horizontal="center" vertical="center"/>
      <protection/>
    </xf>
    <xf numFmtId="0" fontId="15" fillId="0" borderId="0" xfId="22"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8" borderId="0" xfId="22" applyFont="1" applyFill="1" applyBorder="1" applyAlignment="1" applyProtection="1">
      <alignment horizontal="center" vertical="center"/>
      <protection locked="0"/>
    </xf>
    <xf numFmtId="0" fontId="14" fillId="4" borderId="0" xfId="22" applyFont="1" applyFill="1" applyBorder="1" applyAlignment="1">
      <alignment horizontal="center" vertical="center"/>
      <protection/>
    </xf>
    <xf numFmtId="164" fontId="15" fillId="4" borderId="0" xfId="22" applyNumberFormat="1" applyFont="1" applyFill="1" applyBorder="1" applyAlignment="1">
      <alignment horizontal="center" vertical="center"/>
      <protection/>
    </xf>
    <xf numFmtId="0" fontId="23" fillId="16" borderId="3" xfId="22" applyFont="1" applyFill="1" applyBorder="1" applyAlignment="1">
      <alignment horizontal="center" vertical="center" wrapText="1"/>
      <protection/>
    </xf>
    <xf numFmtId="0" fontId="28" fillId="8" borderId="0" xfId="22" applyFont="1" applyFill="1" applyBorder="1" applyAlignment="1">
      <alignment horizontal="right" vertical="center" wrapText="1"/>
      <protection/>
    </xf>
    <xf numFmtId="0" fontId="28" fillId="0" borderId="0" xfId="0" applyFont="1" applyBorder="1" applyAlignment="1">
      <alignment/>
    </xf>
    <xf numFmtId="0" fontId="15" fillId="4" borderId="0" xfId="22" applyFont="1" applyFill="1" applyBorder="1" applyAlignment="1">
      <alignment horizontal="center" vertical="center"/>
      <protection/>
    </xf>
    <xf numFmtId="0" fontId="15" fillId="8" borderId="0" xfId="22" applyFont="1" applyFill="1" applyBorder="1" applyAlignment="1">
      <alignment horizontal="center" vertical="center"/>
      <protection/>
    </xf>
    <xf numFmtId="0" fontId="14" fillId="8" borderId="0" xfId="22" applyFont="1" applyFill="1" applyBorder="1" applyAlignment="1">
      <alignment horizontal="center" vertical="center" wrapText="1"/>
      <protection/>
    </xf>
    <xf numFmtId="0" fontId="15" fillId="8" borderId="0" xfId="22" applyFont="1" applyFill="1" applyBorder="1" applyAlignment="1">
      <alignment horizontal="right" vertical="center" wrapText="1" readingOrder="2"/>
      <protection/>
    </xf>
    <xf numFmtId="0" fontId="15" fillId="8" borderId="0" xfId="22" applyFont="1" applyFill="1" applyBorder="1" applyAlignment="1">
      <alignment horizontal="center" vertical="center" wrapText="1"/>
      <protection/>
    </xf>
    <xf numFmtId="0" fontId="0" fillId="0" borderId="0" xfId="22" applyBorder="1" applyAlignment="1">
      <alignment/>
      <protection/>
    </xf>
    <xf numFmtId="0" fontId="2" fillId="13" borderId="0" xfId="22" applyFont="1" applyFill="1" applyBorder="1" applyAlignment="1">
      <alignment horizontal="center" vertical="center" wrapText="1"/>
      <protection/>
    </xf>
    <xf numFmtId="0" fontId="13" fillId="0" borderId="0" xfId="22" applyFont="1" applyBorder="1" applyAlignment="1">
      <alignment/>
      <protection/>
    </xf>
    <xf numFmtId="0" fontId="15" fillId="8" borderId="0" xfId="22" applyFont="1" applyFill="1" applyBorder="1" applyAlignment="1">
      <alignment/>
      <protection/>
    </xf>
    <xf numFmtId="0" fontId="15" fillId="0" borderId="0" xfId="0" applyFont="1" applyBorder="1" applyAlignment="1">
      <alignment/>
    </xf>
    <xf numFmtId="0" fontId="15" fillId="4" borderId="0" xfId="0" applyFont="1" applyFill="1" applyBorder="1" applyAlignment="1">
      <alignment horizontal="center" vertical="center"/>
    </xf>
    <xf numFmtId="14" fontId="15" fillId="4" borderId="0" xfId="22" applyNumberFormat="1" applyFont="1" applyFill="1" applyBorder="1" applyAlignment="1" applyProtection="1">
      <alignment horizontal="center" vertical="center"/>
      <protection locked="0"/>
    </xf>
    <xf numFmtId="0" fontId="23" fillId="10" borderId="3" xfId="21" applyFont="1" applyFill="1" applyBorder="1" applyAlignment="1">
      <alignment horizontal="center" vertical="center" wrapText="1"/>
      <protection/>
    </xf>
    <xf numFmtId="0" fontId="23" fillId="0" borderId="3" xfId="0" applyFont="1" applyBorder="1" applyAlignment="1">
      <alignment horizontal="center" vertical="center" wrapText="1"/>
    </xf>
    <xf numFmtId="0" fontId="23" fillId="0" borderId="3" xfId="21" applyFont="1" applyBorder="1" applyAlignment="1">
      <alignment horizontal="center" vertical="center" wrapText="1"/>
      <protection/>
    </xf>
    <xf numFmtId="0" fontId="28" fillId="9" borderId="0" xfId="0" applyFont="1" applyFill="1" applyBorder="1" applyAlignment="1" applyProtection="1">
      <alignment vertical="center" wrapText="1"/>
      <protection/>
    </xf>
    <xf numFmtId="0" fontId="0" fillId="9" borderId="0" xfId="0" applyFill="1" applyAlignment="1" applyProtection="1">
      <alignment vertical="center" wrapText="1"/>
      <protection/>
    </xf>
    <xf numFmtId="0" fontId="15" fillId="0" borderId="0" xfId="21" applyFont="1" applyFill="1" applyBorder="1" applyAlignment="1" applyProtection="1">
      <alignment horizontal="center" vertical="center" wrapText="1"/>
      <protection locked="0"/>
    </xf>
    <xf numFmtId="0" fontId="0" fillId="0" borderId="0" xfId="0" applyAlignment="1">
      <alignment horizontal="center" vertical="center" wrapText="1"/>
    </xf>
    <xf numFmtId="0" fontId="15" fillId="9" borderId="0" xfId="21" applyFont="1" applyFill="1" applyBorder="1" applyAlignment="1" applyProtection="1">
      <alignment horizontal="center" vertical="center" wrapText="1"/>
      <protection locked="0"/>
    </xf>
    <xf numFmtId="0" fontId="15" fillId="11" borderId="3" xfId="21" applyFont="1" applyFill="1" applyBorder="1" applyAlignment="1" applyProtection="1">
      <alignment horizontal="center" vertical="center"/>
      <protection locked="0"/>
    </xf>
    <xf numFmtId="0" fontId="0" fillId="11" borderId="3" xfId="0" applyFill="1" applyBorder="1" applyAlignment="1">
      <alignment horizontal="center" vertical="center"/>
    </xf>
    <xf numFmtId="0" fontId="15" fillId="4" borderId="3" xfId="21" applyFont="1" applyFill="1" applyBorder="1" applyAlignment="1" applyProtection="1">
      <alignment horizontal="center" vertical="center" wrapText="1"/>
      <protection locked="0"/>
    </xf>
    <xf numFmtId="0" fontId="0" fillId="4" borderId="3" xfId="0" applyFill="1" applyBorder="1" applyAlignment="1">
      <alignment horizontal="center" vertical="center" wrapText="1"/>
    </xf>
    <xf numFmtId="0" fontId="0" fillId="4" borderId="0" xfId="21" applyFill="1" applyBorder="1" applyAlignment="1">
      <alignment horizontal="center" vertical="center" wrapText="1"/>
      <protection/>
    </xf>
    <xf numFmtId="0" fontId="0" fillId="4" borderId="0" xfId="0" applyFill="1" applyBorder="1" applyAlignment="1">
      <alignment horizontal="center" vertical="center" wrapText="1"/>
    </xf>
    <xf numFmtId="0" fontId="14" fillId="9" borderId="0" xfId="21" applyFont="1" applyFill="1" applyBorder="1" applyAlignment="1">
      <alignment horizontal="center" vertical="center"/>
      <protection/>
    </xf>
    <xf numFmtId="0" fontId="14" fillId="0" borderId="0" xfId="21" applyFont="1" applyFill="1" applyBorder="1" applyAlignment="1">
      <alignment horizontal="center" vertical="center"/>
      <protection/>
    </xf>
    <xf numFmtId="164" fontId="23" fillId="0" borderId="3" xfId="21" applyNumberFormat="1" applyFont="1" applyBorder="1" applyAlignment="1">
      <alignment horizontal="center" vertical="center"/>
      <protection/>
    </xf>
    <xf numFmtId="2" fontId="23" fillId="0" borderId="3" xfId="21" applyNumberFormat="1" applyFont="1" applyBorder="1" applyAlignment="1">
      <alignment horizontal="center" vertical="center"/>
      <protection/>
    </xf>
    <xf numFmtId="0" fontId="0" fillId="0" borderId="14" xfId="21" applyFill="1" applyBorder="1" applyAlignment="1" quotePrefix="1">
      <alignment horizontal="center" vertical="center" readingOrder="2"/>
      <protection/>
    </xf>
    <xf numFmtId="0" fontId="0" fillId="0" borderId="28" xfId="21" applyFill="1" applyBorder="1" applyAlignment="1">
      <alignment horizontal="center" vertical="center" readingOrder="2"/>
      <protection/>
    </xf>
    <xf numFmtId="0" fontId="0" fillId="0" borderId="33" xfId="21" applyFill="1" applyBorder="1" applyAlignment="1">
      <alignment horizontal="center" vertical="center" readingOrder="2"/>
      <protection/>
    </xf>
    <xf numFmtId="0" fontId="14" fillId="9" borderId="0" xfId="21" applyFont="1" applyFill="1" applyBorder="1" applyAlignment="1" applyProtection="1">
      <alignment horizontal="center" vertical="center"/>
      <protection locked="0"/>
    </xf>
    <xf numFmtId="0" fontId="0" fillId="0" borderId="3" xfId="21" applyFill="1" applyBorder="1" applyAlignment="1">
      <alignment/>
      <protection/>
    </xf>
    <xf numFmtId="0" fontId="15" fillId="0" borderId="0" xfId="21" applyFont="1" applyFill="1" applyBorder="1" applyAlignment="1" applyProtection="1">
      <alignment horizontal="center" vertical="center"/>
      <protection locked="0"/>
    </xf>
    <xf numFmtId="0" fontId="14" fillId="17" borderId="0" xfId="21" applyFont="1" applyFill="1" applyBorder="1" applyAlignment="1" applyProtection="1">
      <alignment/>
      <protection/>
    </xf>
    <xf numFmtId="0" fontId="15" fillId="0" borderId="0" xfId="21" applyFont="1" applyFill="1" applyBorder="1" applyAlignment="1">
      <alignment horizontal="center" vertical="center"/>
      <protection/>
    </xf>
    <xf numFmtId="0" fontId="15" fillId="9" borderId="0" xfId="21" applyFont="1" applyFill="1" applyBorder="1" applyAlignment="1">
      <alignment horizontal="center" vertical="center"/>
      <protection/>
    </xf>
    <xf numFmtId="0" fontId="14" fillId="4" borderId="0" xfId="21" applyFont="1" applyFill="1" applyBorder="1" applyAlignment="1">
      <alignment horizontal="center" vertical="center"/>
      <protection/>
    </xf>
    <xf numFmtId="164" fontId="15" fillId="4" borderId="0" xfId="21" applyNumberFormat="1" applyFont="1" applyFill="1" applyBorder="1" applyAlignment="1">
      <alignment horizontal="center" vertical="center"/>
      <protection/>
    </xf>
    <xf numFmtId="0" fontId="15" fillId="9" borderId="0" xfId="21" applyFont="1" applyFill="1" applyBorder="1" applyAlignment="1" applyProtection="1">
      <alignment horizontal="center" vertical="center"/>
      <protection locked="0"/>
    </xf>
    <xf numFmtId="0" fontId="14" fillId="0" borderId="0" xfId="21" applyFont="1" applyBorder="1" applyAlignment="1">
      <alignment horizontal="center" vertical="center"/>
      <protection/>
    </xf>
    <xf numFmtId="0" fontId="15" fillId="0" borderId="0" xfId="21" applyFont="1" applyBorder="1" applyAlignment="1" applyProtection="1">
      <alignment horizontal="center" vertical="center" wrapText="1"/>
      <protection locked="0"/>
    </xf>
    <xf numFmtId="14" fontId="15" fillId="0" borderId="0" xfId="21" applyNumberFormat="1" applyFont="1" applyFill="1" applyBorder="1" applyAlignment="1" applyProtection="1">
      <alignment horizontal="center" vertical="center"/>
      <protection locked="0"/>
    </xf>
    <xf numFmtId="0" fontId="15" fillId="0" borderId="0" xfId="21" applyFont="1" applyBorder="1" applyAlignment="1">
      <alignment horizontal="center" vertical="center"/>
      <protection/>
    </xf>
    <xf numFmtId="0" fontId="15" fillId="9" borderId="0" xfId="0" applyFont="1" applyFill="1" applyBorder="1" applyAlignment="1" applyProtection="1">
      <alignment horizontal="center" vertical="center" wrapText="1"/>
      <protection locked="0"/>
    </xf>
    <xf numFmtId="0" fontId="23" fillId="9" borderId="3" xfId="21" applyFont="1" applyFill="1" applyBorder="1" applyAlignment="1">
      <alignment horizontal="center" vertical="center" wrapText="1"/>
      <protection/>
    </xf>
    <xf numFmtId="164" fontId="23" fillId="9" borderId="3" xfId="21" applyNumberFormat="1" applyFont="1" applyFill="1" applyBorder="1" applyAlignment="1">
      <alignment horizontal="center" vertical="center"/>
      <protection/>
    </xf>
    <xf numFmtId="0" fontId="0" fillId="0" borderId="0" xfId="21" applyBorder="1" applyAlignment="1">
      <alignment horizontal="center" vertical="center" wrapText="1"/>
      <protection/>
    </xf>
    <xf numFmtId="2" fontId="0" fillId="0" borderId="0" xfId="21" applyNumberFormat="1" applyBorder="1" applyAlignment="1">
      <alignment horizontal="center" vertical="center"/>
      <protection/>
    </xf>
    <xf numFmtId="0" fontId="29" fillId="10" borderId="3" xfId="21" applyFont="1" applyFill="1" applyBorder="1" applyAlignment="1">
      <alignment horizontal="center" vertical="center" wrapText="1"/>
      <protection/>
    </xf>
    <xf numFmtId="0" fontId="29" fillId="10" borderId="3" xfId="21" applyFont="1" applyFill="1" applyBorder="1" applyAlignment="1">
      <alignment vertical="center" wrapText="1"/>
      <protection/>
    </xf>
    <xf numFmtId="0" fontId="17" fillId="0" borderId="3" xfId="21" applyFont="1" applyBorder="1" applyAlignment="1">
      <alignment horizontal="right" vertical="center" wrapText="1"/>
      <protection/>
    </xf>
    <xf numFmtId="0" fontId="14" fillId="9" borderId="0" xfId="21" applyFont="1" applyFill="1" applyBorder="1" applyAlignment="1">
      <alignment horizontal="center" vertical="center" wrapText="1"/>
      <protection/>
    </xf>
    <xf numFmtId="0" fontId="15" fillId="9" borderId="0" xfId="21" applyFont="1" applyFill="1" applyBorder="1" applyAlignment="1">
      <alignment horizontal="right" vertical="center" wrapText="1" readingOrder="2"/>
      <protection/>
    </xf>
    <xf numFmtId="0" fontId="8" fillId="0" borderId="0" xfId="0" applyFont="1" applyBorder="1" applyAlignment="1" applyProtection="1">
      <alignment horizontal="right" vertical="center" wrapText="1"/>
      <protection/>
    </xf>
    <xf numFmtId="0" fontId="0" fillId="0" borderId="0" xfId="0" applyAlignment="1" applyProtection="1">
      <alignment horizontal="right" vertical="center" wrapText="1"/>
      <protection/>
    </xf>
    <xf numFmtId="0" fontId="0" fillId="0" borderId="4" xfId="0" applyBorder="1" applyAlignment="1" applyProtection="1">
      <alignment horizontal="center" vertical="center" wrapText="1"/>
      <protection/>
    </xf>
    <xf numFmtId="0" fontId="0" fillId="0" borderId="0" xfId="0" applyAlignment="1" applyProtection="1">
      <alignment horizontal="right" wrapText="1"/>
      <protection/>
    </xf>
    <xf numFmtId="0" fontId="16" fillId="0" borderId="4" xfId="0" applyFont="1" applyBorder="1" applyAlignment="1" applyProtection="1">
      <alignment horizontal="center" vertical="center" wrapText="1"/>
      <protection/>
    </xf>
    <xf numFmtId="0" fontId="0" fillId="0" borderId="0" xfId="0" applyBorder="1" applyAlignment="1" applyProtection="1">
      <alignment horizontal="right" wrapText="1" readingOrder="2"/>
      <protection/>
    </xf>
    <xf numFmtId="0" fontId="28" fillId="17" borderId="0" xfId="21" applyFont="1" applyFill="1" applyBorder="1" applyAlignment="1">
      <alignment horizontal="right" vertical="center" wrapText="1"/>
      <protection/>
    </xf>
    <xf numFmtId="0" fontId="28" fillId="0" borderId="0" xfId="0" applyFont="1" applyBorder="1" applyAlignment="1">
      <alignment wrapText="1"/>
    </xf>
    <xf numFmtId="0" fontId="15" fillId="9" borderId="0" xfId="21" applyFont="1" applyFill="1" applyBorder="1" applyAlignment="1">
      <alignment horizontal="center" vertical="center" wrapText="1"/>
      <protection/>
    </xf>
    <xf numFmtId="0" fontId="15" fillId="4" borderId="0" xfId="21" applyFont="1" applyFill="1" applyBorder="1" applyAlignment="1">
      <alignment horizontal="center" vertical="center"/>
      <protection/>
    </xf>
    <xf numFmtId="0" fontId="14" fillId="9" borderId="0" xfId="0" applyFont="1" applyFill="1" applyBorder="1" applyAlignment="1" applyProtection="1">
      <alignment horizontal="center" vertical="center" wrapText="1"/>
      <protection/>
    </xf>
    <xf numFmtId="0" fontId="15" fillId="9" borderId="0" xfId="0" applyFont="1" applyFill="1" applyAlignment="1" applyProtection="1">
      <alignment horizontal="center" wrapText="1"/>
      <protection/>
    </xf>
    <xf numFmtId="0" fontId="13" fillId="0" borderId="0" xfId="22" applyFont="1" applyBorder="1" applyAlignment="1" applyProtection="1">
      <alignment/>
      <protection/>
    </xf>
    <xf numFmtId="0" fontId="28" fillId="12" borderId="0" xfId="0" applyFont="1" applyFill="1" applyBorder="1" applyAlignment="1" applyProtection="1">
      <alignment vertical="center" wrapText="1"/>
      <protection/>
    </xf>
    <xf numFmtId="0" fontId="0" fillId="12" borderId="0" xfId="0" applyFill="1" applyAlignment="1" applyProtection="1">
      <alignment vertical="center" wrapText="1"/>
      <protection/>
    </xf>
    <xf numFmtId="0" fontId="23" fillId="12" borderId="3" xfId="23" applyFont="1" applyFill="1" applyBorder="1" applyAlignment="1">
      <alignment horizontal="center" vertical="center" wrapText="1"/>
      <protection/>
    </xf>
    <xf numFmtId="0" fontId="23" fillId="12" borderId="3" xfId="0" applyFont="1" applyFill="1" applyBorder="1" applyAlignment="1">
      <alignment wrapText="1"/>
    </xf>
    <xf numFmtId="0" fontId="23" fillId="0" borderId="3" xfId="23" applyFont="1" applyBorder="1" applyAlignment="1">
      <alignment horizontal="center" vertical="center" wrapText="1"/>
      <protection/>
    </xf>
    <xf numFmtId="0" fontId="23" fillId="0" borderId="3" xfId="0" applyFont="1" applyBorder="1" applyAlignment="1">
      <alignment wrapText="1"/>
    </xf>
    <xf numFmtId="0" fontId="13" fillId="0" borderId="0" xfId="23" applyFont="1" applyBorder="1" applyAlignment="1">
      <alignment wrapText="1"/>
      <protection/>
    </xf>
    <xf numFmtId="0" fontId="13" fillId="0" borderId="0" xfId="0" applyFont="1" applyAlignment="1">
      <alignment wrapText="1"/>
    </xf>
    <xf numFmtId="0" fontId="15" fillId="12" borderId="0" xfId="23" applyFont="1" applyFill="1" applyBorder="1" applyAlignment="1" applyProtection="1">
      <alignment horizontal="center" vertical="center" wrapText="1"/>
      <protection locked="0"/>
    </xf>
    <xf numFmtId="0" fontId="15" fillId="0" borderId="0" xfId="23" applyFont="1" applyFill="1" applyBorder="1" applyAlignment="1" applyProtection="1">
      <alignment horizontal="center" vertical="center" wrapText="1"/>
      <protection locked="0"/>
    </xf>
    <xf numFmtId="0" fontId="15" fillId="12" borderId="3" xfId="23" applyFont="1" applyFill="1" applyBorder="1" applyAlignment="1" applyProtection="1">
      <alignment horizontal="center" vertical="center" wrapText="1"/>
      <protection locked="0"/>
    </xf>
    <xf numFmtId="0" fontId="15" fillId="0" borderId="3" xfId="23" applyFont="1" applyFill="1" applyBorder="1" applyAlignment="1" applyProtection="1">
      <alignment horizontal="center" vertical="center" wrapText="1"/>
      <protection locked="0"/>
    </xf>
    <xf numFmtId="0" fontId="14" fillId="0" borderId="0" xfId="23" applyFont="1" applyBorder="1" applyAlignment="1">
      <alignment horizontal="center" vertical="center"/>
      <protection/>
    </xf>
    <xf numFmtId="0" fontId="15" fillId="0" borderId="0" xfId="23" applyFont="1" applyBorder="1" applyAlignment="1" applyProtection="1">
      <alignment horizontal="center" vertical="center"/>
      <protection locked="0"/>
    </xf>
    <xf numFmtId="0" fontId="14" fillId="12" borderId="0" xfId="23" applyFont="1" applyFill="1" applyBorder="1" applyAlignment="1" applyProtection="1">
      <alignment horizontal="center" vertical="center"/>
      <protection locked="0"/>
    </xf>
    <xf numFmtId="0" fontId="14" fillId="12" borderId="0" xfId="23" applyFont="1" applyFill="1" applyBorder="1" applyAlignment="1">
      <alignment horizontal="center" vertical="center"/>
      <protection/>
    </xf>
    <xf numFmtId="0" fontId="15" fillId="12" borderId="0" xfId="23" applyFont="1" applyFill="1" applyBorder="1" applyAlignment="1" applyProtection="1">
      <alignment horizontal="center" vertical="center"/>
      <protection locked="0"/>
    </xf>
    <xf numFmtId="0" fontId="14" fillId="0" borderId="0" xfId="23" applyFont="1" applyFill="1" applyBorder="1" applyAlignment="1">
      <alignment horizontal="center" vertical="center"/>
      <protection/>
    </xf>
    <xf numFmtId="0" fontId="15" fillId="0" borderId="0" xfId="23" applyFont="1" applyFill="1" applyBorder="1" applyAlignment="1" applyProtection="1">
      <alignment horizontal="center" vertical="center"/>
      <protection locked="0"/>
    </xf>
    <xf numFmtId="0" fontId="8" fillId="0" borderId="8" xfId="0" applyFont="1" applyBorder="1" applyAlignment="1" applyProtection="1">
      <alignment horizontal="right" vertical="center" wrapText="1"/>
      <protection/>
    </xf>
    <xf numFmtId="0" fontId="0" fillId="0" borderId="8" xfId="0" applyBorder="1" applyAlignment="1" applyProtection="1">
      <alignment horizontal="right" wrapText="1"/>
      <protection/>
    </xf>
    <xf numFmtId="0" fontId="16" fillId="0" borderId="52" xfId="0" applyFont="1" applyBorder="1" applyAlignment="1" applyProtection="1">
      <alignment horizontal="center" vertical="center" wrapText="1"/>
      <protection locked="0"/>
    </xf>
    <xf numFmtId="0" fontId="0" fillId="0" borderId="52" xfId="0" applyBorder="1" applyAlignment="1" applyProtection="1">
      <alignment horizontal="center" vertical="center" wrapText="1"/>
      <protection locked="0"/>
    </xf>
    <xf numFmtId="0" fontId="0" fillId="0" borderId="0" xfId="0" applyAlignment="1">
      <alignment horizontal="right" wrapText="1" readingOrder="2"/>
    </xf>
    <xf numFmtId="0" fontId="0" fillId="0" borderId="52" xfId="0" applyBorder="1" applyAlignment="1" applyProtection="1">
      <alignment horizontal="center" vertical="center" wrapText="1"/>
      <protection/>
    </xf>
    <xf numFmtId="0" fontId="0" fillId="0" borderId="52" xfId="0" applyBorder="1" applyAlignment="1">
      <alignment horizontal="center" vertical="center" wrapText="1"/>
    </xf>
    <xf numFmtId="164" fontId="15" fillId="4" borderId="0" xfId="23" applyNumberFormat="1" applyFont="1" applyFill="1" applyBorder="1" applyAlignment="1">
      <alignment horizontal="center" vertical="center"/>
      <protection/>
    </xf>
    <xf numFmtId="0" fontId="15" fillId="12" borderId="0" xfId="23" applyFont="1" applyFill="1" applyBorder="1" applyAlignment="1">
      <alignment horizontal="center" vertical="center"/>
      <protection/>
    </xf>
    <xf numFmtId="0" fontId="15" fillId="4" borderId="0" xfId="23" applyFont="1" applyFill="1" applyBorder="1" applyAlignment="1">
      <alignment horizontal="center" vertical="center"/>
      <protection/>
    </xf>
    <xf numFmtId="0" fontId="14" fillId="4" borderId="0" xfId="23" applyFont="1" applyFill="1" applyBorder="1" applyAlignment="1">
      <alignment horizontal="center" vertical="center"/>
      <protection/>
    </xf>
    <xf numFmtId="0" fontId="37" fillId="12" borderId="0" xfId="23" applyFont="1" applyFill="1" applyBorder="1" applyAlignment="1">
      <alignment horizontal="center" vertical="center" wrapText="1"/>
      <protection/>
    </xf>
    <xf numFmtId="0" fontId="15" fillId="12" borderId="0" xfId="0" applyFont="1" applyFill="1" applyBorder="1" applyAlignment="1">
      <alignment/>
    </xf>
    <xf numFmtId="0" fontId="15" fillId="18" borderId="0" xfId="23" applyFont="1" applyFill="1" applyBorder="1" applyAlignment="1">
      <alignment/>
      <protection/>
    </xf>
    <xf numFmtId="0" fontId="15" fillId="0" borderId="0" xfId="23" applyFont="1" applyFill="1" applyBorder="1" applyAlignment="1">
      <alignment horizontal="center" vertical="center"/>
      <protection/>
    </xf>
    <xf numFmtId="14" fontId="15" fillId="0" borderId="0" xfId="23" applyNumberFormat="1" applyFont="1" applyFill="1" applyBorder="1" applyAlignment="1" applyProtection="1">
      <alignment horizontal="center" vertical="center"/>
      <protection locked="0"/>
    </xf>
    <xf numFmtId="0" fontId="14" fillId="0" borderId="0" xfId="23" applyFont="1" applyFill="1" applyBorder="1" applyAlignment="1">
      <alignment horizontal="center" vertical="center" wrapText="1"/>
      <protection/>
    </xf>
    <xf numFmtId="0" fontId="15" fillId="0" borderId="0" xfId="23" applyFont="1" applyFill="1" applyBorder="1" applyAlignment="1">
      <alignment horizontal="right" vertical="center" wrapText="1" readingOrder="2"/>
      <protection/>
    </xf>
    <xf numFmtId="0" fontId="29" fillId="12" borderId="3" xfId="23" applyFont="1" applyFill="1" applyBorder="1" applyAlignment="1">
      <alignment horizontal="center" vertical="center" wrapText="1"/>
      <protection/>
    </xf>
    <xf numFmtId="0" fontId="29" fillId="12" borderId="3" xfId="23" applyFont="1" applyFill="1" applyBorder="1" applyAlignment="1">
      <alignment vertical="center" wrapText="1"/>
      <protection/>
    </xf>
    <xf numFmtId="0" fontId="29" fillId="12" borderId="50" xfId="23" applyFont="1" applyFill="1" applyBorder="1" applyAlignment="1">
      <alignment vertical="center" wrapText="1"/>
      <protection/>
    </xf>
    <xf numFmtId="0" fontId="17" fillId="0" borderId="3" xfId="23" applyFont="1" applyBorder="1" applyAlignment="1">
      <alignment horizontal="right" vertical="center" wrapText="1"/>
      <protection/>
    </xf>
    <xf numFmtId="164" fontId="23" fillId="0" borderId="3" xfId="23" applyNumberFormat="1" applyFont="1" applyBorder="1" applyAlignment="1">
      <alignment horizontal="center" vertical="center" wrapText="1"/>
      <protection/>
    </xf>
    <xf numFmtId="0" fontId="0" fillId="0" borderId="0" xfId="23" applyFill="1" applyBorder="1" applyAlignment="1">
      <alignment horizontal="center" vertical="center" wrapText="1"/>
      <protection/>
    </xf>
    <xf numFmtId="0" fontId="15" fillId="0" borderId="0" xfId="23" applyFont="1" applyFill="1" applyBorder="1" applyAlignment="1">
      <alignment horizontal="center" vertical="center" wrapText="1"/>
      <protection/>
    </xf>
    <xf numFmtId="0" fontId="15" fillId="0" borderId="0" xfId="0" applyFont="1" applyFill="1" applyBorder="1" applyAlignment="1">
      <alignment horizontal="center" vertical="center" wrapText="1"/>
    </xf>
    <xf numFmtId="0" fontId="15" fillId="18" borderId="0" xfId="23" applyFont="1" applyFill="1" applyBorder="1" applyAlignment="1">
      <alignment horizontal="right" vertical="center" wrapText="1"/>
      <protection/>
    </xf>
    <xf numFmtId="164" fontId="23" fillId="12" borderId="3" xfId="23" applyNumberFormat="1" applyFont="1" applyFill="1" applyBorder="1" applyAlignment="1">
      <alignment horizontal="center" vertical="center" wrapText="1"/>
      <protection/>
    </xf>
    <xf numFmtId="0" fontId="23" fillId="12" borderId="3" xfId="0" applyFont="1" applyFill="1" applyBorder="1" applyAlignment="1">
      <alignment horizontal="center" vertical="center" wrapText="1"/>
    </xf>
  </cellXfs>
  <cellStyles count="10">
    <cellStyle name="Normal" xfId="0"/>
    <cellStyle name="Percent" xfId="15"/>
    <cellStyle name="Currency" xfId="16"/>
    <cellStyle name="Currency [0]" xfId="17"/>
    <cellStyle name="Comma" xfId="18"/>
    <cellStyle name="Comma [0]" xfId="19"/>
    <cellStyle name="Normal 2" xfId="20"/>
    <cellStyle name="Normal 3" xfId="21"/>
    <cellStyle name="Normal 4" xfId="22"/>
    <cellStyle name="Normal 5" xfId="23"/>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5"/>
        </patternFill>
      </fill>
    </dxf>
    <dxf>
      <fill>
        <patternFill>
          <bgColor theme="9" tint="0.39995"/>
        </patternFill>
      </fill>
    </dxf>
    <dxf>
      <fill>
        <patternFill>
          <bgColor theme="9" tint="0.3999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4.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styles" Target="styles.xml" /><Relationship Id="rId4" Type="http://schemas.openxmlformats.org/officeDocument/2006/relationships/worksheet" Target="worksheets/sheet3.xml" /><Relationship Id="rId9" Type="http://schemas.openxmlformats.org/officeDocument/2006/relationships/sharedStrings" Target="sharedStrings.xml" /><Relationship Id="rId6" Type="http://schemas.openxmlformats.org/officeDocument/2006/relationships/worksheet" Target="worksheets/sheet5.xml" /><Relationship Id="rId10" Type="http://schemas.openxmlformats.org/officeDocument/2006/relationships/calcChain" Target="calcChain.xml" /><Relationship Id="rId3" Type="http://schemas.openxmlformats.org/officeDocument/2006/relationships/worksheet" Target="worksheets/sheet2.xml" /><Relationship Id="rId7" Type="http://schemas.openxmlformats.org/officeDocument/2006/relationships/worksheet" Target="worksheets/sheet6.xml" /></Relationships>
</file>

<file path=xl/drawings/_rels/vmlDrawing2.vml.rels><?xml version="1.0" encoding="UTF-8" standalone="yes"?><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vmlDrawing3.vml.rels><?xml version="1.0" encoding="UTF-8" standalone="yes"?><Relationships xmlns="http://schemas.openxmlformats.org/package/2006/relationships"><Relationship Id="rId1" Type="http://schemas.openxmlformats.org/officeDocument/2006/relationships/image" Target="../media/image3.png" /><Relationship Id="rId2" Type="http://schemas.openxmlformats.org/officeDocument/2006/relationships/image" Target="../media/image3.jpeg" /></Relationships>
</file>

<file path=xl/drawings/_rels/vmlDrawing4.vml.rels><?xml version="1.0" encoding="UTF-8" standalone="yes"?><Relationships xmlns="http://schemas.openxmlformats.org/package/2006/relationships"><Relationship Id="rId1" Type="http://schemas.openxmlformats.org/officeDocument/2006/relationships/image" Target="../media/image3.png" /><Relationship Id="rId2" Type="http://schemas.openxmlformats.org/officeDocument/2006/relationships/image" Target="../media/image3.jpeg" /></Relationships>
</file>

<file path=xl/drawings/_rels/vmlDrawing5.vml.rels><?xml version="1.0" encoding="UTF-8" standalone="yes"?><Relationships xmlns="http://schemas.openxmlformats.org/package/2006/relationships"><Relationship Id="rId1" Type="http://schemas.openxmlformats.org/officeDocument/2006/relationships/image" Target="../media/image3.png" /><Relationship Id="rId2" Type="http://schemas.openxmlformats.org/officeDocument/2006/relationships/image" Target="../media/image3.jpeg" /></Relationships>
</file>

<file path=xl/drawings/_rels/vmlDrawing6.vml.rels><?xml version="1.0" encoding="UTF-8" standalone="yes"?><Relationships xmlns="http://schemas.openxmlformats.org/package/2006/relationships"><Relationship Id="rId1" Type="http://schemas.openxmlformats.org/officeDocument/2006/relationships/image" Target="../media/image3.png" /><Relationship Id="rId2" Type="http://schemas.openxmlformats.org/officeDocument/2006/relationships/image" Target="../media/image3.jpeg" /></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comments" Target="../comments1.xml" /><Relationship Id="rId2" Type="http://schemas.openxmlformats.org/officeDocument/2006/relationships/vmlDrawing" Target="../drawings/vmlDrawing1.vml" /><Relationship Id="rId4" Type="http://schemas.openxmlformats.org/officeDocument/2006/relationships/printerSettings" Target="../printerSettings/printerSettings1.bin" /><Relationship Id="rId3" Type="http://schemas.openxmlformats.org/officeDocument/2006/relationships/vmlDrawing" Target="../drawings/vmlDrawing2.vml" /></Relationships>
</file>

<file path=xl/worksheets/_rels/sheet2.xml.rels><?xml version="1.0" encoding="UTF-8" standalone="yes"?><Relationships xmlns="http://schemas.openxmlformats.org/package/2006/relationships"><Relationship Id="rId1" Type="http://schemas.openxmlformats.org/officeDocument/2006/relationships/vmlDrawing" Target="../drawings/vmlDrawing3.v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vmlDrawing" Target="../drawings/vmlDrawing4.vm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vmlDrawing" Target="../drawings/vmlDrawing5.v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vmlDrawing" Target="../drawings/vmlDrawing6.vml" /><Relationship Id="rId2"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C3101"/>
  <sheetViews>
    <sheetView rightToLeft="1" tabSelected="1" zoomScale="40" zoomScaleNormal="40" zoomScaleSheetLayoutView="40" workbookViewId="0" topLeftCell="A98">
      <selection pane="topLeft" activeCell="K98" sqref="K98"/>
    </sheetView>
  </sheetViews>
  <sheetFormatPr defaultRowHeight="15" thickBottom="1"/>
  <cols>
    <col min="1" max="1" width="4.75" customWidth="1"/>
    <col min="2" max="2" width="18.75" style="1" customWidth="1"/>
    <col min="3" max="3" width="10.25" customWidth="1"/>
    <col min="4" max="4" width="18.75" customWidth="1"/>
    <col min="5" max="5" width="41.375" customWidth="1"/>
    <col min="6" max="6" width="10.625" customWidth="1"/>
    <col min="7" max="7" width="20.5" customWidth="1"/>
    <col min="8" max="9" width="12" customWidth="1"/>
    <col min="10" max="10" width="13.25" customWidth="1"/>
    <col min="11" max="11" width="15.625" customWidth="1"/>
    <col min="12" max="12" width="20" customWidth="1"/>
    <col min="13" max="13" width="20.625" customWidth="1"/>
    <col min="14" max="14" width="23.125" hidden="1" customWidth="1"/>
    <col min="15" max="18" width="9" hidden="1" customWidth="1"/>
    <col min="19" max="19" width="29.375" hidden="1" customWidth="1"/>
    <col min="20" max="20" width="19.5" hidden="1" customWidth="1"/>
    <col min="21" max="21" width="26.75" hidden="1" customWidth="1"/>
    <col min="22" max="22" width="29.25" hidden="1" customWidth="1"/>
    <col min="23" max="28" width="9" hidden="1" customWidth="1"/>
    <col min="29" max="29" width="19" customWidth="1"/>
  </cols>
  <sheetData>
    <row r="1" spans="2:2" ht="14.25">
      <c r="B1"/>
    </row>
    <row r="2" spans="1:13" ht="32.25" customHeight="1">
      <c r="A2" s="3"/>
      <c r="B2" s="432" t="s">
        <v>860</v>
      </c>
      <c r="C2" s="432"/>
      <c r="D2" s="432"/>
      <c r="E2" s="432"/>
      <c r="F2" s="432"/>
      <c r="G2" s="432"/>
      <c r="H2" s="432"/>
      <c r="I2" s="432"/>
      <c r="J2" s="432"/>
      <c r="K2" s="432"/>
      <c r="L2" s="432"/>
      <c r="M2" s="432"/>
    </row>
    <row r="3" spans="2:13" ht="45" customHeight="1" thickBot="1">
      <c r="B3" s="369" t="s">
        <v>856</v>
      </c>
      <c r="C3" s="433"/>
      <c r="D3" s="433"/>
      <c r="E3" s="435"/>
      <c r="F3" s="436"/>
      <c r="G3" s="436"/>
      <c r="H3" s="436"/>
      <c r="I3" s="369" t="s">
        <v>857</v>
      </c>
      <c r="J3" s="434"/>
      <c r="K3" s="434"/>
      <c r="L3" s="371"/>
      <c r="M3" s="371"/>
    </row>
    <row r="4" spans="2:13" ht="65.25" customHeight="1" thickBot="1">
      <c r="B4" s="369" t="s">
        <v>4</v>
      </c>
      <c r="C4" s="433"/>
      <c r="D4" s="433"/>
      <c r="E4" s="435"/>
      <c r="F4" s="436"/>
      <c r="G4" s="436"/>
      <c r="H4" s="436"/>
      <c r="I4" s="436"/>
      <c r="J4" s="436"/>
      <c r="K4" s="436"/>
      <c r="L4" s="436"/>
      <c r="M4" s="436"/>
    </row>
    <row r="5" spans="2:13" ht="65.25" customHeight="1" thickBot="1">
      <c r="B5" s="369" t="s">
        <v>858</v>
      </c>
      <c r="C5" s="370"/>
      <c r="D5" s="370"/>
      <c r="E5" s="371"/>
      <c r="F5" s="372"/>
      <c r="G5" s="372"/>
      <c r="H5" s="372"/>
      <c r="I5" s="369" t="s">
        <v>859</v>
      </c>
      <c r="J5" s="434"/>
      <c r="K5" s="434"/>
      <c r="L5" s="437"/>
      <c r="M5" s="437"/>
    </row>
    <row r="6" spans="1:19" ht="50.25" customHeight="1">
      <c r="A6" s="3"/>
      <c r="B6" s="428" t="s">
        <v>0</v>
      </c>
      <c r="C6" s="429"/>
      <c r="D6" s="429"/>
      <c r="E6" s="429"/>
      <c r="F6" s="429"/>
      <c r="G6" s="429"/>
      <c r="H6" s="429"/>
      <c r="I6" s="429"/>
      <c r="J6" s="429"/>
      <c r="K6" s="429"/>
      <c r="L6" s="429"/>
      <c r="M6" s="429"/>
      <c r="S6">
        <f>IF($L$18=1,SUM($L$53:$L$65,$L$67:$L$68,$L$70,$L$72:$L$74,$L$76,$L$78:$L$80,$L$87:$L$88,$L$91,$L$94:$L$106,$L$109:$L$110)*$L$17+$L$92+$L$113+$L$114+$L$107+$L$108+$L$89,SUM($L$53:$L$65,$L$67:$L$68,$L$70,$L$72:$L$74,$L$76,$L$78:$L$80,$L$87:$L$88,$L$91,$L$94:$L$106,$L$109:$L$110)*$L$18+$L$92+$L$113+$L$114+$L$107+$L$108+$L$89)</f>
        <v>0</v>
      </c>
    </row>
    <row r="7" spans="1:28" ht="26.25" customHeight="1">
      <c r="A7" s="3"/>
      <c r="B7" s="432" t="s">
        <v>861</v>
      </c>
      <c r="C7" s="432"/>
      <c r="D7" s="432"/>
      <c r="E7" s="432"/>
      <c r="F7" s="432"/>
      <c r="G7" s="432"/>
      <c r="H7" s="432"/>
      <c r="I7" s="432"/>
      <c r="J7" s="432"/>
      <c r="K7" s="432"/>
      <c r="L7" s="432"/>
      <c r="M7" s="432"/>
      <c r="R7" s="4" t="s">
        <v>1</v>
      </c>
      <c r="AB7" s="3"/>
    </row>
    <row r="8" spans="1:18" ht="49.5" customHeight="1">
      <c r="A8" s="3"/>
      <c r="B8" s="420" t="s">
        <v>2</v>
      </c>
      <c r="C8" s="420"/>
      <c r="D8" s="420"/>
      <c r="E8" s="420"/>
      <c r="F8" s="420"/>
      <c r="G8" s="420"/>
      <c r="H8" s="420"/>
      <c r="I8" s="420"/>
      <c r="J8" s="420"/>
      <c r="K8" s="420"/>
      <c r="L8" s="420"/>
      <c r="M8" s="420"/>
      <c r="R8" s="5" t="s">
        <v>3</v>
      </c>
    </row>
    <row r="9" spans="1:29" ht="56.25" customHeight="1">
      <c r="A9" s="3"/>
      <c r="B9" s="383">
        <v>1</v>
      </c>
      <c r="C9" s="383"/>
      <c r="D9" s="441" t="s">
        <v>862</v>
      </c>
      <c r="E9" s="441"/>
      <c r="F9" s="442"/>
      <c r="G9" s="442"/>
      <c r="H9" s="376"/>
      <c r="I9" s="377"/>
      <c r="J9" s="377"/>
      <c r="K9" s="377"/>
      <c r="L9" s="377"/>
      <c r="M9" s="368"/>
      <c r="R9" s="4" t="s">
        <v>6</v>
      </c>
      <c r="AC9" s="113" t="s">
        <v>5</v>
      </c>
    </row>
    <row r="10" spans="1:29" ht="56.25" customHeight="1">
      <c r="A10" s="3"/>
      <c r="B10" s="384">
        <v>2</v>
      </c>
      <c r="C10" s="384"/>
      <c r="D10" s="431" t="s">
        <v>7</v>
      </c>
      <c r="E10" s="431"/>
      <c r="F10" s="365"/>
      <c r="G10" s="365"/>
      <c r="H10" s="365"/>
      <c r="I10" s="365"/>
      <c r="J10" s="365"/>
      <c r="K10" s="365"/>
      <c r="L10" s="365"/>
      <c r="M10" s="368"/>
      <c r="AC10" s="113" t="s">
        <v>5</v>
      </c>
    </row>
    <row r="11" spans="1:29" ht="56.25" customHeight="1">
      <c r="A11" s="3"/>
      <c r="B11" s="383">
        <v>3</v>
      </c>
      <c r="C11" s="383"/>
      <c r="D11" s="430" t="s">
        <v>8</v>
      </c>
      <c r="E11" s="430"/>
      <c r="F11" s="378">
        <f>$F$129</f>
        <v>0</v>
      </c>
      <c r="G11" s="378"/>
      <c r="H11" s="378"/>
      <c r="I11" s="378"/>
      <c r="J11" s="378"/>
      <c r="K11" s="378"/>
      <c r="L11" s="378"/>
      <c r="M11" s="379"/>
      <c r="AC11" s="114" t="s">
        <v>9</v>
      </c>
    </row>
    <row r="12" spans="1:29" ht="56.25" customHeight="1">
      <c r="A12" s="3"/>
      <c r="B12" s="384">
        <v>4</v>
      </c>
      <c r="C12" s="384"/>
      <c r="D12" s="431" t="s">
        <v>10</v>
      </c>
      <c r="E12" s="431"/>
      <c r="F12" s="365"/>
      <c r="G12" s="365"/>
      <c r="H12" s="365"/>
      <c r="I12" s="365"/>
      <c r="J12" s="365"/>
      <c r="K12" s="365"/>
      <c r="L12" s="365"/>
      <c r="M12" s="368"/>
      <c r="P12" s="6" t="s">
        <v>11</v>
      </c>
      <c r="R12" s="6" t="s">
        <v>12</v>
      </c>
      <c r="AC12" s="113" t="s">
        <v>5</v>
      </c>
    </row>
    <row r="13" spans="1:29" ht="72.75" customHeight="1">
      <c r="A13" s="3"/>
      <c r="B13" s="440">
        <v>5</v>
      </c>
      <c r="C13" s="440"/>
      <c r="D13" s="438" t="s">
        <v>13</v>
      </c>
      <c r="E13" s="438"/>
      <c r="F13" s="380"/>
      <c r="G13" s="380"/>
      <c r="H13" s="380"/>
      <c r="I13" s="380"/>
      <c r="J13" s="380"/>
      <c r="K13" s="380"/>
      <c r="L13" s="380"/>
      <c r="M13" s="368"/>
      <c r="P13" t="s">
        <v>14</v>
      </c>
      <c r="R13" s="7"/>
      <c r="S13" s="203" t="s">
        <v>15</v>
      </c>
      <c r="T13" s="203" t="s">
        <v>16</v>
      </c>
      <c r="U13" s="203" t="s">
        <v>17</v>
      </c>
      <c r="V13" s="203" t="s">
        <v>18</v>
      </c>
      <c r="AC13" s="113" t="s">
        <v>5</v>
      </c>
    </row>
    <row r="14" spans="1:29" ht="41.25" customHeight="1">
      <c r="A14" s="3"/>
      <c r="B14" s="440"/>
      <c r="C14" s="440"/>
      <c r="D14" s="439"/>
      <c r="E14" s="439"/>
      <c r="F14" s="443" t="str">
        <f>IF(OR($K$83=$P$24,$K$84=$P$24,$K$85=$P$24),"הזמנת עדכון מפה - בלבד",IF(OR($K$83=$P$23,$K$84=$P$23,$K$85=$P$23),"כולל שטח נוסף לצורך עדכון מפה",""))</f>
        <v/>
      </c>
      <c r="G14" s="443"/>
      <c r="H14" s="443"/>
      <c r="I14" s="443"/>
      <c r="J14" s="443"/>
      <c r="K14" s="443"/>
      <c r="L14" s="443"/>
      <c r="M14" s="379"/>
      <c r="P14" t="s">
        <v>20</v>
      </c>
      <c r="R14" s="7" t="s">
        <v>21</v>
      </c>
      <c r="S14" s="8">
        <v>0.80</v>
      </c>
      <c r="T14" s="8">
        <v>0.90</v>
      </c>
      <c r="U14" s="8">
        <v>0.90</v>
      </c>
      <c r="V14" s="8">
        <v>0.85</v>
      </c>
      <c r="AC14" s="114" t="s">
        <v>9</v>
      </c>
    </row>
    <row r="15" spans="1:29" ht="56.25" customHeight="1">
      <c r="A15" s="3"/>
      <c r="B15" s="384">
        <v>6</v>
      </c>
      <c r="C15" s="384"/>
      <c r="D15" s="431" t="s">
        <v>19</v>
      </c>
      <c r="E15" s="431"/>
      <c r="F15" s="373" t="s">
        <v>15</v>
      </c>
      <c r="G15" s="373"/>
      <c r="H15" s="373"/>
      <c r="I15" s="373"/>
      <c r="J15" s="373"/>
      <c r="K15" s="373"/>
      <c r="L15" s="373"/>
      <c r="M15" s="358"/>
      <c r="P15" t="s">
        <v>23</v>
      </c>
      <c r="R15" s="7" t="s">
        <v>24</v>
      </c>
      <c r="S15" s="8">
        <v>0.80</v>
      </c>
      <c r="T15" s="8">
        <v>0.80</v>
      </c>
      <c r="U15" s="8">
        <v>0.90</v>
      </c>
      <c r="V15" s="8">
        <v>0.90</v>
      </c>
      <c r="AC15" s="113" t="s">
        <v>5</v>
      </c>
    </row>
    <row r="16" spans="1:29" ht="56.25" customHeight="1">
      <c r="A16" s="3"/>
      <c r="B16" s="383">
        <v>7</v>
      </c>
      <c r="C16" s="383"/>
      <c r="D16" s="430" t="s">
        <v>22</v>
      </c>
      <c r="E16" s="430"/>
      <c r="F16" s="374" t="str">
        <f>IF(SUM($K$94:$K$110)&gt;0,$R$14,IF($S$6&lt;30000.01,$R$16,IF($S$6&lt;60000.01,$R$15,IF($S$6&gt;60000.01,$R$14,גודל החברה יוזן אוטומטית))))</f>
        <v>קטנה</v>
      </c>
      <c r="G16" s="374"/>
      <c r="H16" s="374"/>
      <c r="I16" s="374"/>
      <c r="J16" s="374"/>
      <c r="K16" s="374"/>
      <c r="L16" s="374"/>
      <c r="M16" s="375"/>
      <c r="P16" t="s">
        <v>27</v>
      </c>
      <c r="R16" s="7" t="s">
        <v>28</v>
      </c>
      <c r="S16" s="8">
        <v>0.80</v>
      </c>
      <c r="T16" s="8">
        <v>0.80</v>
      </c>
      <c r="U16" s="8">
        <v>0.85</v>
      </c>
      <c r="V16" s="8">
        <v>0.875</v>
      </c>
      <c r="AC16" s="114" t="s">
        <v>9</v>
      </c>
    </row>
    <row r="17" spans="1:29" ht="56.25" customHeight="1">
      <c r="A17" s="3"/>
      <c r="B17" s="384">
        <v>8</v>
      </c>
      <c r="C17" s="384"/>
      <c r="D17" s="431" t="s">
        <v>180</v>
      </c>
      <c r="E17" s="431"/>
      <c r="F17" s="450" t="s">
        <v>32</v>
      </c>
      <c r="G17" s="450"/>
      <c r="H17" s="450"/>
      <c r="I17" s="450"/>
      <c r="J17" s="450"/>
      <c r="K17" s="450"/>
      <c r="L17" s="444">
        <f>VLOOKUP($F$17,$R$19:$V$23,5,FALSE)</f>
        <v>1</v>
      </c>
      <c r="M17" s="379"/>
      <c r="AC17" s="113" t="s">
        <v>5</v>
      </c>
    </row>
    <row r="18" spans="1:29" ht="56.25" customHeight="1">
      <c r="A18" s="3"/>
      <c r="B18" s="383">
        <v>9</v>
      </c>
      <c r="C18" s="383"/>
      <c r="D18" s="438" t="s">
        <v>170</v>
      </c>
      <c r="E18" s="438"/>
      <c r="F18" s="380" t="s">
        <v>46</v>
      </c>
      <c r="G18" s="380"/>
      <c r="H18" s="380"/>
      <c r="I18" s="380"/>
      <c r="J18" s="380"/>
      <c r="K18" s="380"/>
      <c r="L18" s="445">
        <f>INDEX($V$25:$V$29,MATCH($F$18,$S$25:$S$29,0))</f>
        <v>1</v>
      </c>
      <c r="M18" s="379"/>
      <c r="R18" s="9" t="s">
        <v>30</v>
      </c>
      <c r="AC18" s="113" t="s">
        <v>5</v>
      </c>
    </row>
    <row r="19" spans="1:29" ht="56.25" customHeight="1">
      <c r="A19" s="3"/>
      <c r="B19" s="384">
        <v>10</v>
      </c>
      <c r="C19" s="384"/>
      <c r="D19" s="431" t="s">
        <v>25</v>
      </c>
      <c r="E19" s="431"/>
      <c r="F19" s="365" t="s">
        <v>26</v>
      </c>
      <c r="G19" s="365"/>
      <c r="H19" s="365"/>
      <c r="I19" s="365"/>
      <c r="J19" s="365"/>
      <c r="K19" s="365"/>
      <c r="L19" s="365"/>
      <c r="M19" s="368"/>
      <c r="R19" s="447" t="s">
        <v>32</v>
      </c>
      <c r="S19" s="448"/>
      <c r="T19" s="448"/>
      <c r="U19" s="449"/>
      <c r="V19" s="10">
        <v>1</v>
      </c>
      <c r="AC19" s="113" t="s">
        <v>5</v>
      </c>
    </row>
    <row r="20" spans="1:29" ht="56.25" customHeight="1">
      <c r="A20" s="3"/>
      <c r="B20" s="383">
        <v>11</v>
      </c>
      <c r="C20" s="383"/>
      <c r="D20" s="430" t="s">
        <v>29</v>
      </c>
      <c r="E20" s="430"/>
      <c r="F20" s="451"/>
      <c r="G20" s="451"/>
      <c r="H20" s="451"/>
      <c r="I20" s="451"/>
      <c r="J20" s="451"/>
      <c r="K20" s="451"/>
      <c r="L20" s="451"/>
      <c r="M20" s="368"/>
      <c r="R20" s="446" t="s">
        <v>34</v>
      </c>
      <c r="S20" s="446"/>
      <c r="T20" s="446"/>
      <c r="U20" s="446"/>
      <c r="V20" s="10">
        <v>1.05</v>
      </c>
      <c r="AC20" s="113" t="s">
        <v>5</v>
      </c>
    </row>
    <row r="21" spans="1:29" ht="56.25" customHeight="1">
      <c r="A21" s="3"/>
      <c r="B21" s="384">
        <v>12</v>
      </c>
      <c r="C21" s="384"/>
      <c r="D21" s="431" t="s">
        <v>31</v>
      </c>
      <c r="E21" s="431"/>
      <c r="F21" s="365"/>
      <c r="G21" s="365"/>
      <c r="H21" s="365"/>
      <c r="I21" s="365"/>
      <c r="J21" s="365"/>
      <c r="K21" s="365"/>
      <c r="L21" s="365"/>
      <c r="M21" s="366"/>
      <c r="R21" s="446" t="s">
        <v>37</v>
      </c>
      <c r="S21" s="446"/>
      <c r="T21" s="446"/>
      <c r="U21" s="446"/>
      <c r="V21" s="10">
        <v>1.05</v>
      </c>
      <c r="AC21" s="113" t="s">
        <v>5</v>
      </c>
    </row>
    <row r="22" spans="1:29" ht="56.25" customHeight="1">
      <c r="A22" s="3"/>
      <c r="B22" s="383">
        <v>13</v>
      </c>
      <c r="C22" s="383"/>
      <c r="D22" s="430" t="s">
        <v>33</v>
      </c>
      <c r="E22" s="430"/>
      <c r="F22" s="367"/>
      <c r="G22" s="367"/>
      <c r="H22" s="367"/>
      <c r="I22" s="367"/>
      <c r="J22" s="367"/>
      <c r="K22" s="367"/>
      <c r="L22" s="367"/>
      <c r="M22" s="368"/>
      <c r="P22" t="s">
        <v>36</v>
      </c>
      <c r="R22" s="446" t="s">
        <v>40</v>
      </c>
      <c r="S22" s="446"/>
      <c r="T22" s="446"/>
      <c r="U22" s="446"/>
      <c r="V22" s="10">
        <v>1.1000000000000001</v>
      </c>
      <c r="AC22" s="113" t="s">
        <v>5</v>
      </c>
    </row>
    <row r="23" spans="1:29" ht="56.25" customHeight="1">
      <c r="A23" s="3"/>
      <c r="B23" s="384">
        <v>14</v>
      </c>
      <c r="C23" s="384"/>
      <c r="D23" s="431" t="s">
        <v>35</v>
      </c>
      <c r="E23" s="431"/>
      <c r="F23" s="365"/>
      <c r="G23" s="365"/>
      <c r="H23" s="365"/>
      <c r="I23" s="365"/>
      <c r="J23" s="365"/>
      <c r="K23" s="365"/>
      <c r="L23" s="365"/>
      <c r="M23" s="368"/>
      <c r="P23" t="s">
        <v>39</v>
      </c>
      <c r="R23" s="446" t="s">
        <v>42</v>
      </c>
      <c r="S23" s="446"/>
      <c r="T23" s="446"/>
      <c r="U23" s="446"/>
      <c r="V23" s="10">
        <v>1.05</v>
      </c>
      <c r="AC23" s="113" t="s">
        <v>5</v>
      </c>
    </row>
    <row r="24" spans="1:29" ht="56.25" customHeight="1">
      <c r="A24" s="3"/>
      <c r="B24" s="383">
        <v>15</v>
      </c>
      <c r="C24" s="383"/>
      <c r="D24" s="430" t="s">
        <v>38</v>
      </c>
      <c r="E24" s="430"/>
      <c r="F24" s="367"/>
      <c r="G24" s="367"/>
      <c r="H24" s="367"/>
      <c r="I24" s="367"/>
      <c r="J24" s="367"/>
      <c r="K24" s="367"/>
      <c r="L24" s="367"/>
      <c r="M24" s="368"/>
      <c r="P24" t="s">
        <v>537</v>
      </c>
      <c r="R24" s="6" t="s">
        <v>44</v>
      </c>
      <c r="AC24" s="113" t="s">
        <v>5</v>
      </c>
    </row>
    <row r="25" spans="1:29" ht="56.25" customHeight="1">
      <c r="A25" s="3"/>
      <c r="B25" s="384">
        <v>16</v>
      </c>
      <c r="C25" s="384"/>
      <c r="D25" s="431" t="s">
        <v>878</v>
      </c>
      <c r="E25" s="431"/>
      <c r="F25" s="450"/>
      <c r="G25" s="421"/>
      <c r="H25" s="421"/>
      <c r="I25" s="453"/>
      <c r="J25" s="455" t="s">
        <v>879</v>
      </c>
      <c r="K25" s="456"/>
      <c r="L25" s="456"/>
      <c r="M25" s="456"/>
      <c r="R25" s="6">
        <v>10</v>
      </c>
      <c r="S25" s="6" t="s">
        <v>46</v>
      </c>
      <c r="V25">
        <v>1</v>
      </c>
      <c r="AC25" s="113" t="s">
        <v>5</v>
      </c>
    </row>
    <row r="26" spans="1:29" ht="56.25" customHeight="1">
      <c r="A26" s="3"/>
      <c r="B26" s="383">
        <v>17</v>
      </c>
      <c r="C26" s="383"/>
      <c r="D26" s="452" t="s">
        <v>43</v>
      </c>
      <c r="E26" s="452"/>
      <c r="F26" s="367"/>
      <c r="G26" s="454"/>
      <c r="H26" s="454"/>
      <c r="I26" s="454"/>
      <c r="J26" s="457"/>
      <c r="K26" s="456"/>
      <c r="L26" s="456"/>
      <c r="M26" s="456"/>
      <c r="R26" s="7">
        <v>10.10</v>
      </c>
      <c r="S26" s="7" t="s">
        <v>47</v>
      </c>
      <c r="T26" s="7" t="s">
        <v>48</v>
      </c>
      <c r="U26" s="7" t="s">
        <v>49</v>
      </c>
      <c r="V26" s="7">
        <v>1.20</v>
      </c>
      <c r="AC26" s="113" t="s">
        <v>5</v>
      </c>
    </row>
    <row r="27" spans="1:29" ht="56.25" customHeight="1">
      <c r="A27" s="3"/>
      <c r="B27" s="384">
        <v>18</v>
      </c>
      <c r="C27" s="384"/>
      <c r="D27" s="431" t="s">
        <v>45</v>
      </c>
      <c r="E27" s="431"/>
      <c r="F27" s="365"/>
      <c r="G27" s="454"/>
      <c r="H27" s="454"/>
      <c r="I27" s="454"/>
      <c r="J27" s="456"/>
      <c r="K27" s="456"/>
      <c r="L27" s="456"/>
      <c r="M27" s="456"/>
      <c r="R27" s="7">
        <v>10.199999999999999</v>
      </c>
      <c r="S27" s="7" t="s">
        <v>50</v>
      </c>
      <c r="T27" s="7" t="s">
        <v>48</v>
      </c>
      <c r="U27" s="7" t="s">
        <v>49</v>
      </c>
      <c r="V27" s="7">
        <v>1.20</v>
      </c>
      <c r="AC27" s="113" t="s">
        <v>5</v>
      </c>
    </row>
    <row r="28" spans="1:29" ht="56.25" customHeight="1">
      <c r="A28" s="3"/>
      <c r="B28" s="383">
        <v>19</v>
      </c>
      <c r="C28" s="383"/>
      <c r="D28" s="430" t="s">
        <v>863</v>
      </c>
      <c r="E28" s="430"/>
      <c r="F28" s="380"/>
      <c r="G28" s="421"/>
      <c r="H28" s="421"/>
      <c r="I28" s="421"/>
      <c r="J28" s="456"/>
      <c r="K28" s="456"/>
      <c r="L28" s="456"/>
      <c r="M28" s="456"/>
      <c r="R28" s="7">
        <v>10.30</v>
      </c>
      <c r="S28" s="7" t="s">
        <v>52</v>
      </c>
      <c r="T28" s="7" t="s">
        <v>53</v>
      </c>
      <c r="U28" s="7" t="s">
        <v>49</v>
      </c>
      <c r="V28" s="7">
        <v>1.30</v>
      </c>
      <c r="AC28" s="113" t="s">
        <v>5</v>
      </c>
    </row>
    <row r="29" spans="1:22" ht="24" customHeight="1">
      <c r="A29" s="3"/>
      <c r="B29" s="392">
        <v>20</v>
      </c>
      <c r="C29" s="393"/>
      <c r="D29" s="412" t="s">
        <v>51</v>
      </c>
      <c r="E29" s="390" t="s">
        <v>647</v>
      </c>
      <c r="F29" s="390"/>
      <c r="G29" s="390"/>
      <c r="H29" s="390"/>
      <c r="I29" s="390"/>
      <c r="J29" s="390"/>
      <c r="K29" s="390"/>
      <c r="L29" s="390"/>
      <c r="M29" s="391"/>
      <c r="R29" s="7">
        <v>10.40</v>
      </c>
      <c r="S29" s="7" t="s">
        <v>54</v>
      </c>
      <c r="T29" s="7" t="s">
        <v>55</v>
      </c>
      <c r="U29" s="7" t="s">
        <v>49</v>
      </c>
      <c r="V29" s="7">
        <v>1.50</v>
      </c>
    </row>
    <row r="30" spans="1:13" ht="14.25">
      <c r="A30" s="3"/>
      <c r="B30" s="393"/>
      <c r="C30" s="393"/>
      <c r="D30" s="413"/>
      <c r="E30" s="390"/>
      <c r="F30" s="390"/>
      <c r="G30" s="390"/>
      <c r="H30" s="390"/>
      <c r="I30" s="390"/>
      <c r="J30" s="390"/>
      <c r="K30" s="390"/>
      <c r="L30" s="390"/>
      <c r="M30" s="391"/>
    </row>
    <row r="31" spans="1:13" ht="14.25">
      <c r="A31" s="3"/>
      <c r="B31" s="393"/>
      <c r="C31" s="393"/>
      <c r="D31" s="413"/>
      <c r="E31" s="390"/>
      <c r="F31" s="390"/>
      <c r="G31" s="390"/>
      <c r="H31" s="390"/>
      <c r="I31" s="390"/>
      <c r="J31" s="390"/>
      <c r="K31" s="390"/>
      <c r="L31" s="390"/>
      <c r="M31" s="391"/>
    </row>
    <row r="32" spans="1:13" ht="14.25">
      <c r="A32" s="3"/>
      <c r="B32" s="393"/>
      <c r="C32" s="393"/>
      <c r="D32" s="413"/>
      <c r="E32" s="390"/>
      <c r="F32" s="390"/>
      <c r="G32" s="390"/>
      <c r="H32" s="390"/>
      <c r="I32" s="390"/>
      <c r="J32" s="390"/>
      <c r="K32" s="390"/>
      <c r="L32" s="390"/>
      <c r="M32" s="391"/>
    </row>
    <row r="33" spans="1:13" ht="198" customHeight="1">
      <c r="A33" s="3"/>
      <c r="B33" s="393"/>
      <c r="C33" s="393"/>
      <c r="D33" s="413"/>
      <c r="E33" s="390"/>
      <c r="F33" s="390"/>
      <c r="G33" s="390"/>
      <c r="H33" s="390"/>
      <c r="I33" s="390"/>
      <c r="J33" s="390"/>
      <c r="K33" s="390"/>
      <c r="L33" s="390"/>
      <c r="M33" s="391"/>
    </row>
    <row r="34" spans="1:13" ht="27" customHeight="1" thickBot="1">
      <c r="A34" s="3"/>
      <c r="B34" s="3"/>
      <c r="C34" s="24"/>
      <c r="D34" s="11"/>
      <c r="E34" s="11"/>
      <c r="F34" s="78"/>
      <c r="G34" s="12"/>
      <c r="H34" s="12"/>
      <c r="I34" s="12"/>
      <c r="J34" s="12"/>
      <c r="K34" s="12"/>
      <c r="L34" s="12"/>
      <c r="M34" s="3"/>
    </row>
    <row r="35" spans="2:29" ht="35.25" customHeight="1">
      <c r="B35" s="394" t="s">
        <v>12</v>
      </c>
      <c r="C35" s="395"/>
      <c r="D35" s="396"/>
      <c r="E35" s="115"/>
      <c r="F35" s="116" t="s">
        <v>15</v>
      </c>
      <c r="G35" s="116" t="s">
        <v>16</v>
      </c>
      <c r="H35" s="116" t="s">
        <v>17</v>
      </c>
      <c r="I35" s="117" t="s">
        <v>18</v>
      </c>
      <c r="J35" s="118"/>
      <c r="K35" s="119"/>
      <c r="L35" s="119"/>
      <c r="M35" s="3"/>
      <c r="N35" s="3"/>
      <c r="O35" s="3"/>
      <c r="P35" s="3"/>
      <c r="Q35" s="3"/>
      <c r="R35" s="3"/>
      <c r="S35" s="3"/>
      <c r="T35" s="3"/>
      <c r="U35" s="3"/>
      <c r="V35" s="3"/>
      <c r="W35" s="3"/>
      <c r="X35" s="3"/>
      <c r="Y35" s="3"/>
      <c r="Z35" s="3"/>
      <c r="AA35" s="3"/>
      <c r="AB35" s="3"/>
      <c r="AC35" s="3"/>
    </row>
    <row r="36" spans="2:29" ht="35.25" customHeight="1">
      <c r="B36" s="397"/>
      <c r="C36" s="398"/>
      <c r="D36" s="399"/>
      <c r="E36" s="120" t="s">
        <v>21</v>
      </c>
      <c r="F36" s="121">
        <v>0.80</v>
      </c>
      <c r="G36" s="121">
        <v>0.90</v>
      </c>
      <c r="H36" s="121">
        <v>0.90</v>
      </c>
      <c r="I36" s="122">
        <v>0.85</v>
      </c>
      <c r="J36" s="118"/>
      <c r="K36" s="119"/>
      <c r="L36" s="119"/>
      <c r="M36" s="3"/>
      <c r="N36" s="3"/>
      <c r="O36" s="3"/>
      <c r="P36" s="3"/>
      <c r="Q36" s="3"/>
      <c r="R36" s="3"/>
      <c r="S36" s="3"/>
      <c r="T36" s="3"/>
      <c r="U36" s="3"/>
      <c r="V36" s="3"/>
      <c r="W36" s="3"/>
      <c r="X36" s="3"/>
      <c r="Y36" s="3"/>
      <c r="Z36" s="3"/>
      <c r="AA36" s="3"/>
      <c r="AB36" s="3"/>
      <c r="AC36" s="3"/>
    </row>
    <row r="37" spans="2:29" ht="20.25" customHeight="1">
      <c r="B37" s="397"/>
      <c r="C37" s="398"/>
      <c r="D37" s="399"/>
      <c r="E37" s="120" t="s">
        <v>24</v>
      </c>
      <c r="F37" s="121">
        <v>0.80</v>
      </c>
      <c r="G37" s="121">
        <v>0.80</v>
      </c>
      <c r="H37" s="121">
        <v>0.90</v>
      </c>
      <c r="I37" s="122">
        <v>0.90</v>
      </c>
      <c r="J37" s="123"/>
      <c r="K37" s="119"/>
      <c r="L37" s="119"/>
      <c r="M37" s="3"/>
      <c r="N37" s="3"/>
      <c r="O37" s="3"/>
      <c r="P37" s="3"/>
      <c r="Q37" s="3"/>
      <c r="R37" s="3"/>
      <c r="S37" s="3"/>
      <c r="T37" s="3"/>
      <c r="U37" s="3"/>
      <c r="V37" s="3"/>
      <c r="W37" s="3"/>
      <c r="X37" s="3"/>
      <c r="Y37" s="3"/>
      <c r="Z37" s="3"/>
      <c r="AA37" s="3"/>
      <c r="AB37" s="3"/>
      <c r="AC37" s="3"/>
    </row>
    <row r="38" spans="2:29" ht="21.75" customHeight="1" thickBot="1">
      <c r="B38" s="400"/>
      <c r="C38" s="401"/>
      <c r="D38" s="402"/>
      <c r="E38" s="124" t="s">
        <v>28</v>
      </c>
      <c r="F38" s="125">
        <v>0.80</v>
      </c>
      <c r="G38" s="125">
        <v>0.80</v>
      </c>
      <c r="H38" s="125">
        <v>0.85</v>
      </c>
      <c r="I38" s="126">
        <v>0.875</v>
      </c>
      <c r="J38" s="118"/>
      <c r="K38" s="119"/>
      <c r="L38" s="119"/>
      <c r="M38" s="3"/>
      <c r="N38" s="3"/>
      <c r="O38" s="3"/>
      <c r="P38" s="3"/>
      <c r="Q38" s="3"/>
      <c r="R38" s="3"/>
      <c r="S38" s="3"/>
      <c r="T38" s="3"/>
      <c r="U38" s="3"/>
      <c r="V38" s="3"/>
      <c r="W38" s="3"/>
      <c r="X38" s="3"/>
      <c r="Y38" s="3"/>
      <c r="Z38" s="3"/>
      <c r="AA38" s="3"/>
      <c r="AB38" s="3"/>
      <c r="AC38" s="3"/>
    </row>
    <row r="39" spans="1:29" ht="21.75" customHeight="1" thickBot="1">
      <c r="A39" s="3"/>
      <c r="B39" s="119"/>
      <c r="C39" s="127"/>
      <c r="D39" s="128"/>
      <c r="E39" s="128"/>
      <c r="F39" s="129"/>
      <c r="G39" s="129"/>
      <c r="H39" s="129"/>
      <c r="I39" s="129"/>
      <c r="J39" s="130"/>
      <c r="K39" s="129"/>
      <c r="L39" s="130"/>
      <c r="M39" s="3"/>
      <c r="N39" s="3"/>
      <c r="O39" s="3"/>
      <c r="P39" s="3"/>
      <c r="Q39" s="3"/>
      <c r="R39" s="3"/>
      <c r="S39" s="3"/>
      <c r="T39" s="3"/>
      <c r="U39" s="3"/>
      <c r="V39" s="3"/>
      <c r="W39" s="3"/>
      <c r="X39" s="3"/>
      <c r="Y39" s="3"/>
      <c r="Z39" s="3"/>
      <c r="AA39" s="3"/>
      <c r="AB39" s="3"/>
      <c r="AC39" s="3"/>
    </row>
    <row r="40" spans="2:28" ht="21.75" customHeight="1">
      <c r="B40" s="394" t="s">
        <v>182</v>
      </c>
      <c r="C40" s="395"/>
      <c r="D40" s="396"/>
      <c r="E40" s="458" t="s">
        <v>34</v>
      </c>
      <c r="F40" s="459"/>
      <c r="G40" s="459"/>
      <c r="H40" s="459"/>
      <c r="I40" s="459"/>
      <c r="J40" s="459"/>
      <c r="K40" s="459"/>
      <c r="L40" s="131">
        <v>1.05</v>
      </c>
      <c r="M40" s="2"/>
      <c r="AB40" s="3"/>
    </row>
    <row r="41" spans="2:28" ht="21.75" customHeight="1">
      <c r="B41" s="397"/>
      <c r="C41" s="398"/>
      <c r="D41" s="399"/>
      <c r="E41" s="460" t="s">
        <v>37</v>
      </c>
      <c r="F41" s="461"/>
      <c r="G41" s="461"/>
      <c r="H41" s="461"/>
      <c r="I41" s="461"/>
      <c r="J41" s="461"/>
      <c r="K41" s="461"/>
      <c r="L41" s="132">
        <v>1.05</v>
      </c>
      <c r="M41" s="2"/>
      <c r="AB41" s="3"/>
    </row>
    <row r="42" spans="2:28" ht="21.75" customHeight="1">
      <c r="B42" s="397"/>
      <c r="C42" s="398"/>
      <c r="D42" s="399"/>
      <c r="E42" s="460" t="s">
        <v>40</v>
      </c>
      <c r="F42" s="461"/>
      <c r="G42" s="461"/>
      <c r="H42" s="461"/>
      <c r="I42" s="461"/>
      <c r="J42" s="461"/>
      <c r="K42" s="461"/>
      <c r="L42" s="132">
        <v>1.1000000000000001</v>
      </c>
      <c r="M42" s="2"/>
      <c r="AB42" s="3"/>
    </row>
    <row r="43" spans="2:28" ht="21.75" customHeight="1" thickBot="1">
      <c r="B43" s="400"/>
      <c r="C43" s="401"/>
      <c r="D43" s="402"/>
      <c r="E43" s="462" t="s">
        <v>42</v>
      </c>
      <c r="F43" s="463"/>
      <c r="G43" s="463"/>
      <c r="H43" s="463"/>
      <c r="I43" s="463"/>
      <c r="J43" s="463"/>
      <c r="K43" s="463"/>
      <c r="L43" s="133">
        <v>1.05</v>
      </c>
      <c r="M43" s="2"/>
      <c r="AB43" s="3"/>
    </row>
    <row r="44" spans="2:28" ht="21.75" customHeight="1" thickBot="1">
      <c r="B44" s="134"/>
      <c r="C44" s="127"/>
      <c r="D44" s="128"/>
      <c r="E44" s="128"/>
      <c r="F44" s="129"/>
      <c r="G44" s="129"/>
      <c r="H44" s="129"/>
      <c r="I44" s="129"/>
      <c r="J44" s="129"/>
      <c r="K44" s="129"/>
      <c r="L44" s="135"/>
      <c r="M44" s="2"/>
      <c r="AB44" s="3"/>
    </row>
    <row r="45" spans="2:28" ht="21.75" customHeight="1">
      <c r="B45" s="394" t="s">
        <v>44</v>
      </c>
      <c r="C45" s="395"/>
      <c r="D45" s="396"/>
      <c r="E45" s="403" t="s">
        <v>47</v>
      </c>
      <c r="F45" s="404"/>
      <c r="G45" s="404"/>
      <c r="H45" s="404"/>
      <c r="I45" s="404"/>
      <c r="J45" s="404"/>
      <c r="K45" s="405"/>
      <c r="L45" s="136">
        <v>1.20</v>
      </c>
      <c r="M45" s="2"/>
      <c r="AB45" s="3"/>
    </row>
    <row r="46" spans="2:28" ht="30" customHeight="1">
      <c r="B46" s="397"/>
      <c r="C46" s="398"/>
      <c r="D46" s="399"/>
      <c r="E46" s="414" t="s">
        <v>50</v>
      </c>
      <c r="F46" s="415"/>
      <c r="G46" s="415"/>
      <c r="H46" s="415"/>
      <c r="I46" s="415"/>
      <c r="J46" s="415"/>
      <c r="K46" s="416" t="s">
        <v>49</v>
      </c>
      <c r="L46" s="137">
        <v>1.20</v>
      </c>
      <c r="M46" s="2"/>
      <c r="AB46" s="3"/>
    </row>
    <row r="47" spans="2:28" ht="21.75" customHeight="1">
      <c r="B47" s="397"/>
      <c r="C47" s="398"/>
      <c r="D47" s="399"/>
      <c r="E47" s="414" t="s">
        <v>52</v>
      </c>
      <c r="F47" s="415"/>
      <c r="G47" s="415"/>
      <c r="H47" s="415"/>
      <c r="I47" s="415"/>
      <c r="J47" s="415"/>
      <c r="K47" s="416" t="s">
        <v>49</v>
      </c>
      <c r="L47" s="137">
        <v>1.30</v>
      </c>
      <c r="M47" s="2"/>
      <c r="AB47" s="3"/>
    </row>
    <row r="48" spans="2:28" ht="21.75" customHeight="1" thickBot="1">
      <c r="B48" s="400"/>
      <c r="C48" s="401"/>
      <c r="D48" s="402"/>
      <c r="E48" s="417" t="s">
        <v>54</v>
      </c>
      <c r="F48" s="418"/>
      <c r="G48" s="418"/>
      <c r="H48" s="418"/>
      <c r="I48" s="418"/>
      <c r="J48" s="418"/>
      <c r="K48" s="419" t="s">
        <v>49</v>
      </c>
      <c r="L48" s="138">
        <v>1.50</v>
      </c>
      <c r="M48" s="2"/>
      <c r="AB48" s="3"/>
    </row>
    <row r="49" spans="1:28" ht="15" thickBot="1">
      <c r="A49" s="3"/>
      <c r="B49" s="25"/>
      <c r="C49" s="25"/>
      <c r="D49" s="25"/>
      <c r="E49" s="25"/>
      <c r="F49" s="25"/>
      <c r="G49" s="25"/>
      <c r="H49" s="25"/>
      <c r="I49" s="25"/>
      <c r="J49" s="25"/>
      <c r="K49" s="25"/>
      <c r="L49" s="25"/>
      <c r="M49" s="25"/>
      <c r="AB49" s="3"/>
    </row>
    <row r="50" spans="2:28" ht="51" customHeight="1" thickBot="1">
      <c r="B50" s="420" t="s">
        <v>56</v>
      </c>
      <c r="C50" s="420"/>
      <c r="D50" s="420"/>
      <c r="E50" s="420"/>
      <c r="F50" s="420"/>
      <c r="G50" s="420"/>
      <c r="H50" s="420"/>
      <c r="I50" s="420"/>
      <c r="J50" s="420"/>
      <c r="K50" s="420"/>
      <c r="L50" s="420"/>
      <c r="M50" s="420"/>
      <c r="AB50" s="3"/>
    </row>
    <row r="51" spans="2:13" s="13" customFormat="1" ht="121.5">
      <c r="B51" s="81" t="s">
        <v>179</v>
      </c>
      <c r="C51" s="82" t="s">
        <v>57</v>
      </c>
      <c r="D51" s="82" t="s">
        <v>58</v>
      </c>
      <c r="E51" s="82" t="s">
        <v>59</v>
      </c>
      <c r="F51" s="82" t="s">
        <v>49</v>
      </c>
      <c r="G51" s="82" t="s">
        <v>868</v>
      </c>
      <c r="H51" s="82" t="s">
        <v>181</v>
      </c>
      <c r="I51" s="82" t="s">
        <v>182</v>
      </c>
      <c r="J51" s="82" t="s">
        <v>44</v>
      </c>
      <c r="K51" s="82" t="s">
        <v>61</v>
      </c>
      <c r="L51" s="82" t="s">
        <v>533</v>
      </c>
      <c r="M51" s="83" t="s">
        <v>534</v>
      </c>
    </row>
    <row r="52" spans="2:14" s="13" customFormat="1" ht="21" thickBot="1">
      <c r="B52" s="84"/>
      <c r="C52" s="85">
        <v>1</v>
      </c>
      <c r="D52" s="406" t="s">
        <v>62</v>
      </c>
      <c r="E52" s="407"/>
      <c r="F52" s="407"/>
      <c r="G52" s="407"/>
      <c r="H52" s="407"/>
      <c r="I52" s="407"/>
      <c r="J52" s="407"/>
      <c r="K52" s="464"/>
      <c r="L52" s="407"/>
      <c r="M52" s="408"/>
      <c r="N52" s="42"/>
    </row>
    <row r="53" spans="2:13" s="13" customFormat="1" ht="111" customHeight="1" thickTop="1" thickBot="1">
      <c r="B53" s="86" t="str">
        <f>IF(K53=0,"-",IF(AND($F$18=$S$25,$F$17='מדידה הנדסית - קרקעית ותת''''ק'!$R$20:$R$20),'קטלוג עם מחירים'!A213,IF(AND($F$18=$S$25,$F$17='מדידה הנדסית - קרקעית ותת''''ק'!$R$21:$R$21),'קטלוג עם מחירים'!A253,IF(AND($F$18=$S$25,$F$17='מדידה הנדסית - קרקעית ותת''''ק'!$R$22:$R$22),'קטלוג עם מחירים'!A293,IF(AND($F$18=$S$25,$F$17='מדידה הנדסית - קרקעית ותת''''ק'!$R$23:$R$23),'קטלוג עם מחירים'!A333,IF(AND(OR($F$18=$S$25,SUM($M$116:$M$119)&gt;0),OR($F$17=$R$19,AND($F$15=$U$13,$F$17=$R$23))),'קטלוג עם מחירים'!A3,IF('מדידה הנדסית - קרקעית ותת''''ק'!$F$18:$F$18='מדידה הנדסית - קרקעית ותת''''ק'!$S$26,'קטלוג עם מחירים'!A53,IF('מדידה הנדסית - קרקעית ותת''''ק'!$F$18:$F$18='מדידה הנדסית - קרקעית ותת''''ק'!$S$27,'קטלוג עם מחירים'!A93,IF('מדידה הנדסית - קרקעית ותת''''ק'!$F$18:$F$18='מדידה הנדסית - קרקעית ותת''''ק'!$S$28,'קטלוג עם מחירים'!A133,IF('מדידה הנדסית - קרקעית ותת''''ק'!$F$18:$F$18='מדידה הנדסית - קרקעית ותת''''ק'!$S$29,'קטלוג עם מחירים'!A173))))))))))</f>
        <v>-</v>
      </c>
      <c r="C53" s="87">
        <v>1.20</v>
      </c>
      <c r="D53" s="88" t="s">
        <v>63</v>
      </c>
      <c r="E53" s="89" t="s">
        <v>843</v>
      </c>
      <c r="F53" s="88" t="s">
        <v>64</v>
      </c>
      <c r="G53" s="90">
        <v>300</v>
      </c>
      <c r="H53" s="91">
        <f t="shared" si="0" ref="H53:H63">IF($L$18&gt;1,1,IF(SUM($K$94:$K$110)&gt;0,HLOOKUP($F$15,$S$13:$V$16,2,FALSE),IF($F$123&lt;30000.1,HLOOKUP($F$15,$S$13:$V$16,4,FALSE),IF($F$123&lt;60000.1,HLOOKUP($F$15,$S$13:$V$16,3,FALSE),IF($F$123&gt;60000.1,HLOOKUP($F$15,$S$13:$V$16,2,FALSE))))))</f>
        <v>0.80</v>
      </c>
      <c r="I53" s="92">
        <f>$L$17</f>
        <v>1</v>
      </c>
      <c r="J53" s="146">
        <f>$L$18</f>
        <v>1</v>
      </c>
      <c r="K53" s="194">
        <v>0</v>
      </c>
      <c r="L53" s="352">
        <f>IF(J53=1,G53*K53*I53,G53*K53*J53)</f>
        <v>0</v>
      </c>
      <c r="M53" s="350">
        <f>L53*H53</f>
        <v>0</v>
      </c>
    </row>
    <row r="54" spans="2:13" s="13" customFormat="1" ht="114.75" customHeight="1" thickTop="1" thickBot="1">
      <c r="B54" s="86" t="str">
        <f>IF(K54=0,"-",IF(AND($F$18=$S$25,$F$17='מדידה הנדסית - קרקעית ותת''''ק'!$R$20:$R$20),'קטלוג עם מחירים'!A214,IF(AND($F$18=$S$25,$F$17='מדידה הנדסית - קרקעית ותת''''ק'!$R$21:$R$21),'קטלוג עם מחירים'!A254,IF(AND($F$18=$S$25,$F$17='מדידה הנדסית - קרקעית ותת''''ק'!$R$22:$R$22),'קטלוג עם מחירים'!A294,IF(AND($F$18=$S$25,$F$17='מדידה הנדסית - קרקעית ותת''''ק'!$R$23:$R$23),'קטלוג עם מחירים'!A334,IF(AND(OR($F$18=$S$25,SUM($M$116:$M$119)&gt;0),OR($F$17=$R$19,AND($F$15=$U$13,$F$17=$R$23))),'קטלוג עם מחירים'!A4,IF('מדידה הנדסית - קרקעית ותת''''ק'!$F$18:$F$18='מדידה הנדסית - קרקעית ותת''''ק'!$S$26,'קטלוג עם מחירים'!A54,IF('מדידה הנדסית - קרקעית ותת''''ק'!$F$18:$F$18='מדידה הנדסית - קרקעית ותת''''ק'!$S$27,'קטלוג עם מחירים'!A94,IF('מדידה הנדסית - קרקעית ותת''''ק'!$F$18:$F$18='מדידה הנדסית - קרקעית ותת''''ק'!$S$28,'קטלוג עם מחירים'!A134,IF('מדידה הנדסית - קרקעית ותת''''ק'!$F$18:$F$18='מדידה הנדסית - קרקעית ותת''''ק'!$S$29,'קטלוג עם מחירים'!A174))))))))))</f>
        <v>-</v>
      </c>
      <c r="C54" s="87">
        <v>1.21</v>
      </c>
      <c r="D54" s="88" t="s">
        <v>65</v>
      </c>
      <c r="E54" s="89" t="s">
        <v>844</v>
      </c>
      <c r="F54" s="88" t="s">
        <v>64</v>
      </c>
      <c r="G54" s="90">
        <v>600</v>
      </c>
      <c r="H54" s="91">
        <f t="shared" si="0"/>
        <v>0.80</v>
      </c>
      <c r="I54" s="92">
        <f t="shared" si="1" ref="I54:I63">$L$17</f>
        <v>1</v>
      </c>
      <c r="J54" s="146">
        <f t="shared" si="2" ref="J54:J63">$L$18</f>
        <v>1</v>
      </c>
      <c r="K54" s="194">
        <v>0</v>
      </c>
      <c r="L54" s="352">
        <f t="shared" si="3" ref="L54:L62">IF(J54=1,G54*K54*I54,G54*K54*J54)</f>
        <v>0</v>
      </c>
      <c r="M54" s="350">
        <f t="shared" si="4" ref="M54:M63">L54*H54</f>
        <v>0</v>
      </c>
    </row>
    <row r="55" spans="2:13" s="13" customFormat="1" ht="105.75" customHeight="1" thickTop="1" thickBot="1">
      <c r="B55" s="86" t="str">
        <f>IF(K55=0,"-",IF(AND($F$18=$S$25,$F$17='מדידה הנדסית - קרקעית ותת''''ק'!$R$20:$R$20),'קטלוג עם מחירים'!A215,IF(AND($F$18=$S$25,$F$17='מדידה הנדסית - קרקעית ותת''''ק'!$R$21:$R$21),'קטלוג עם מחירים'!A255,IF(AND($F$18=$S$25,$F$17='מדידה הנדסית - קרקעית ותת''''ק'!$R$22:$R$22),'קטלוג עם מחירים'!A295,IF(AND($F$18=$S$25,$F$17='מדידה הנדסית - קרקעית ותת''''ק'!$R$23:$R$23),'קטלוג עם מחירים'!A335,IF(AND(OR($F$18=$S$25,SUM($M$116:$M$119)&gt;0),OR($F$17=$R$19,AND($F$15=$U$13,$F$17=$R$23))),'קטלוג עם מחירים'!A5,IF('מדידה הנדסית - קרקעית ותת''''ק'!$F$18:$F$18='מדידה הנדסית - קרקעית ותת''''ק'!$S$26,'קטלוג עם מחירים'!A55,IF('מדידה הנדסית - קרקעית ותת''''ק'!$F$18:$F$18='מדידה הנדסית - קרקעית ותת''''ק'!$S$27,'קטלוג עם מחירים'!A95,IF('מדידה הנדסית - קרקעית ותת''''ק'!$F$18:$F$18='מדידה הנדסית - קרקעית ותת''''ק'!$S$28,'קטלוג עם מחירים'!A135,IF('מדידה הנדסית - קרקעית ותת''''ק'!$F$18:$F$18='מדידה הנדסית - קרקעית ותת''''ק'!$S$29,'קטלוג עם מחירים'!A175))))))))))</f>
        <v>-</v>
      </c>
      <c r="C55" s="87">
        <v>1.22</v>
      </c>
      <c r="D55" s="88" t="s">
        <v>66</v>
      </c>
      <c r="E55" s="89" t="s">
        <v>845</v>
      </c>
      <c r="F55" s="88" t="s">
        <v>64</v>
      </c>
      <c r="G55" s="90">
        <v>1000</v>
      </c>
      <c r="H55" s="91">
        <f t="shared" si="0"/>
        <v>0.80</v>
      </c>
      <c r="I55" s="92">
        <f t="shared" si="1"/>
        <v>1</v>
      </c>
      <c r="J55" s="146">
        <f t="shared" si="2"/>
        <v>1</v>
      </c>
      <c r="K55" s="194">
        <v>0</v>
      </c>
      <c r="L55" s="352">
        <f t="shared" si="3"/>
        <v>0</v>
      </c>
      <c r="M55" s="350">
        <f t="shared" si="4"/>
        <v>0</v>
      </c>
    </row>
    <row r="56" spans="2:13" s="13" customFormat="1" ht="56.25" customHeight="1" thickTop="1" thickBot="1">
      <c r="B56" s="86" t="str">
        <f>IF(K56=0,"-",IF(AND($F$18=$S$25,$F$17='מדידה הנדסית - קרקעית ותת''''ק'!$R$20:$R$20),'קטלוג עם מחירים'!A216,IF(AND($F$18=$S$25,$F$17='מדידה הנדסית - קרקעית ותת''''ק'!$R$21:$R$21),'קטלוג עם מחירים'!A256,IF(AND($F$18=$S$25,$F$17='מדידה הנדסית - קרקעית ותת''''ק'!$R$22:$R$22),'קטלוג עם מחירים'!A296,IF(AND($F$18=$S$25,$F$17='מדידה הנדסית - קרקעית ותת''''ק'!$R$23:$R$23),'קטלוג עם מחירים'!A336,IF(AND(OR($F$18=$S$25,SUM($M$116:$M$119)&gt;0),OR($F$17=$R$19,AND($F$15=$U$13,$F$17=$R$23))),'קטלוג עם מחירים'!A6,IF('מדידה הנדסית - קרקעית ותת''''ק'!$F$18:$F$18='מדידה הנדסית - קרקעית ותת''''ק'!$S$26,'קטלוג עם מחירים'!A56,IF('מדידה הנדסית - קרקעית ותת''''ק'!$F$18:$F$18='מדידה הנדסית - קרקעית ותת''''ק'!$S$27,'קטלוג עם מחירים'!A96,IF('מדידה הנדסית - קרקעית ותת''''ק'!$F$18:$F$18='מדידה הנדסית - קרקעית ותת''''ק'!$S$28,'קטלוג עם מחירים'!A136,IF('מדידה הנדסית - קרקעית ותת''''ק'!$F$18:$F$18='מדידה הנדסית - קרקעית ותת''''ק'!$S$29,'קטלוג עם מחירים'!A176))))))))))</f>
        <v>-</v>
      </c>
      <c r="C56" s="87">
        <v>1.30</v>
      </c>
      <c r="D56" s="88" t="s">
        <v>67</v>
      </c>
      <c r="E56" s="89" t="s">
        <v>68</v>
      </c>
      <c r="F56" s="88" t="s">
        <v>69</v>
      </c>
      <c r="G56" s="90">
        <v>20</v>
      </c>
      <c r="H56" s="91">
        <f t="shared" si="0"/>
        <v>0.80</v>
      </c>
      <c r="I56" s="92">
        <f t="shared" si="1"/>
        <v>1</v>
      </c>
      <c r="J56" s="146">
        <f t="shared" si="2"/>
        <v>1</v>
      </c>
      <c r="K56" s="194">
        <v>0</v>
      </c>
      <c r="L56" s="352">
        <f t="shared" si="3"/>
        <v>0</v>
      </c>
      <c r="M56" s="350">
        <f t="shared" si="4"/>
        <v>0</v>
      </c>
    </row>
    <row r="57" spans="2:13" s="13" customFormat="1" ht="29.1" customHeight="1" thickTop="1" thickBot="1">
      <c r="B57" s="86" t="str">
        <f>IF(K57=0,"-",IF(AND($F$18=$S$25,$F$17='מדידה הנדסית - קרקעית ותת''''ק'!$R$20:$R$20),'קטלוג עם מחירים'!A217,IF(AND($F$18=$S$25,$F$17='מדידה הנדסית - קרקעית ותת''''ק'!$R$21:$R$21),'קטלוג עם מחירים'!A257,IF(AND($F$18=$S$25,$F$17='מדידה הנדסית - קרקעית ותת''''ק'!$R$22:$R$22),'קטלוג עם מחירים'!A297,IF(AND($F$18=$S$25,$F$17='מדידה הנדסית - קרקעית ותת''''ק'!$R$23:$R$23),'קטלוג עם מחירים'!A337,IF(AND(OR($F$18=$S$25,SUM($M$116:$M$119)&gt;0),OR($F$17=$R$19,AND($F$15=$U$13,$F$17=$R$23))),'קטלוג עם מחירים'!A7,IF('מדידה הנדסית - קרקעית ותת''''ק'!$F$18:$F$18='מדידה הנדסית - קרקעית ותת''''ק'!$S$26,'קטלוג עם מחירים'!A57,IF('מדידה הנדסית - קרקעית ותת''''ק'!$F$18:$F$18='מדידה הנדסית - קרקעית ותת''''ק'!$S$27,'קטלוג עם מחירים'!A97,IF('מדידה הנדסית - קרקעית ותת''''ק'!$F$18:$F$18='מדידה הנדסית - קרקעית ותת''''ק'!$S$28,'קטלוג עם מחירים'!A137,IF('מדידה הנדסית - קרקעית ותת''''ק'!$F$18:$F$18='מדידה הנדסית - קרקעית ותת''''ק'!$S$29,'קטלוג עם מחירים'!A177))))))))))</f>
        <v>-</v>
      </c>
      <c r="C57" s="87" t="s">
        <v>70</v>
      </c>
      <c r="D57" s="88" t="s">
        <v>67</v>
      </c>
      <c r="E57" s="89" t="s">
        <v>71</v>
      </c>
      <c r="F57" s="88" t="s">
        <v>69</v>
      </c>
      <c r="G57" s="90">
        <v>30</v>
      </c>
      <c r="H57" s="91">
        <f t="shared" si="0"/>
        <v>0.80</v>
      </c>
      <c r="I57" s="92">
        <f t="shared" si="1"/>
        <v>1</v>
      </c>
      <c r="J57" s="146">
        <f t="shared" si="2"/>
        <v>1</v>
      </c>
      <c r="K57" s="194">
        <v>0</v>
      </c>
      <c r="L57" s="352">
        <f t="shared" si="3"/>
        <v>0</v>
      </c>
      <c r="M57" s="350">
        <f t="shared" si="4"/>
        <v>0</v>
      </c>
    </row>
    <row r="58" spans="2:13" s="13" customFormat="1" ht="29.1" customHeight="1" thickTop="1" thickBot="1">
      <c r="B58" s="86" t="str">
        <f>IF(K58=0,"-",IF(AND($F$18=$S$25,$F$17='מדידה הנדסית - קרקעית ותת''''ק'!$R$20:$R$20),'קטלוג עם מחירים'!A218,IF(AND($F$18=$S$25,$F$17='מדידה הנדסית - קרקעית ותת''''ק'!$R$21:$R$21),'קטלוג עם מחירים'!A258,IF(AND($F$18=$S$25,$F$17='מדידה הנדסית - קרקעית ותת''''ק'!$R$22:$R$22),'קטלוג עם מחירים'!A298,IF(AND($F$18=$S$25,$F$17='מדידה הנדסית - קרקעית ותת''''ק'!$R$23:$R$23),'קטלוג עם מחירים'!A338,IF(AND(OR($F$18=$S$25,SUM($M$116:$M$119)&gt;0),OR($F$17=$R$19,AND($F$15=$U$13,$F$17=$R$23))),'קטלוג עם מחירים'!A8,IF('מדידה הנדסית - קרקעית ותת''''ק'!$F$18:$F$18='מדידה הנדסית - קרקעית ותת''''ק'!$S$26,'קטלוג עם מחירים'!A58,IF('מדידה הנדסית - קרקעית ותת''''ק'!$F$18:$F$18='מדידה הנדסית - קרקעית ותת''''ק'!$S$27,'קטלוג עם מחירים'!A98,IF('מדידה הנדסית - קרקעית ותת''''ק'!$F$18:$F$18='מדידה הנדסית - קרקעית ותת''''ק'!$S$28,'קטלוג עם מחירים'!A138,IF('מדידה הנדסית - קרקעית ותת''''ק'!$F$18:$F$18='מדידה הנדסית - קרקעית ותת''''ק'!$S$29,'קטלוג עם מחירים'!A178))))))))))</f>
        <v>-</v>
      </c>
      <c r="C58" s="87">
        <v>1.40</v>
      </c>
      <c r="D58" s="88" t="s">
        <v>72</v>
      </c>
      <c r="E58" s="89" t="s">
        <v>73</v>
      </c>
      <c r="F58" s="88" t="s">
        <v>69</v>
      </c>
      <c r="G58" s="90">
        <v>12</v>
      </c>
      <c r="H58" s="91">
        <f t="shared" si="0"/>
        <v>0.80</v>
      </c>
      <c r="I58" s="92">
        <f t="shared" si="1"/>
        <v>1</v>
      </c>
      <c r="J58" s="146">
        <f t="shared" si="2"/>
        <v>1</v>
      </c>
      <c r="K58" s="194">
        <v>0</v>
      </c>
      <c r="L58" s="352">
        <f t="shared" si="3"/>
        <v>0</v>
      </c>
      <c r="M58" s="350">
        <f t="shared" si="4"/>
        <v>0</v>
      </c>
    </row>
    <row r="59" spans="2:13" s="13" customFormat="1" ht="29.1" customHeight="1" thickTop="1" thickBot="1">
      <c r="B59" s="86" t="str">
        <f>IF(K59=0,"-",IF(AND($F$18=$S$25,$F$17='מדידה הנדסית - קרקעית ותת''''ק'!$R$20:$R$20),'קטלוג עם מחירים'!A219,IF(AND($F$18=$S$25,$F$17='מדידה הנדסית - קרקעית ותת''''ק'!$R$21:$R$21),'קטלוג עם מחירים'!A259,IF(AND($F$18=$S$25,$F$17='מדידה הנדסית - קרקעית ותת''''ק'!$R$22:$R$22),'קטלוג עם מחירים'!A299,IF(AND($F$18=$S$25,$F$17='מדידה הנדסית - קרקעית ותת''''ק'!$R$23:$R$23),'קטלוג עם מחירים'!A339,IF(AND(OR($F$18=$S$25,SUM($M$116:$M$119)&gt;0),OR($F$17=$R$19,AND($F$15=$U$13,$F$17=$R$23))),'קטלוג עם מחירים'!A9,IF('מדידה הנדסית - קרקעית ותת''''ק'!$F$18:$F$18='מדידה הנדסית - קרקעית ותת''''ק'!$S$26,'קטלוג עם מחירים'!A59,IF('מדידה הנדסית - קרקעית ותת''''ק'!$F$18:$F$18='מדידה הנדסית - קרקעית ותת''''ק'!$S$27,'קטלוג עם מחירים'!A99,IF('מדידה הנדסית - קרקעית ותת''''ק'!$F$18:$F$18='מדידה הנדסית - קרקעית ותת''''ק'!$S$28,'קטלוג עם מחירים'!A139,IF('מדידה הנדסית - קרקעית ותת''''ק'!$F$18:$F$18='מדידה הנדסית - קרקעית ותת''''ק'!$S$29,'קטלוג עם מחירים'!A179))))))))))</f>
        <v>-</v>
      </c>
      <c r="C59" s="87">
        <v>1.40</v>
      </c>
      <c r="D59" s="88" t="s">
        <v>72</v>
      </c>
      <c r="E59" s="89" t="s">
        <v>74</v>
      </c>
      <c r="F59" s="88" t="s">
        <v>69</v>
      </c>
      <c r="G59" s="90">
        <v>18</v>
      </c>
      <c r="H59" s="91">
        <f t="shared" si="0"/>
        <v>0.80</v>
      </c>
      <c r="I59" s="92">
        <f t="shared" si="1"/>
        <v>1</v>
      </c>
      <c r="J59" s="146">
        <f t="shared" si="2"/>
        <v>1</v>
      </c>
      <c r="K59" s="194">
        <v>0</v>
      </c>
      <c r="L59" s="352">
        <f t="shared" si="3"/>
        <v>0</v>
      </c>
      <c r="M59" s="350">
        <f t="shared" si="4"/>
        <v>0</v>
      </c>
    </row>
    <row r="60" spans="2:13" s="13" customFormat="1" ht="29.1" customHeight="1" thickTop="1" thickBot="1">
      <c r="B60" s="86" t="str">
        <f>IF(K60=0,"-",IF(AND($F$18=$S$25,$F$17='מדידה הנדסית - קרקעית ותת''''ק'!$R$20:$R$20),'קטלוג עם מחירים'!A220,IF(AND($F$18=$S$25,$F$17='מדידה הנדסית - קרקעית ותת''''ק'!$R$21:$R$21),'קטלוג עם מחירים'!A260,IF(AND($F$18=$S$25,$F$17='מדידה הנדסית - קרקעית ותת''''ק'!$R$22:$R$22),'קטלוג עם מחירים'!A300,IF(AND($F$18=$S$25,$F$17='מדידה הנדסית - קרקעית ותת''''ק'!$R$23:$R$23),'קטלוג עם מחירים'!A340,IF(AND(OR($F$18=$S$25,SUM($M$116:$M$119)&gt;0),OR($F$17=$R$19,AND($F$15=$U$13,$F$17=$R$23))),'קטלוג עם מחירים'!A10,IF('מדידה הנדסית - קרקעית ותת''''ק'!$F$18:$F$18='מדידה הנדסית - קרקעית ותת''''ק'!$S$26,'קטלוג עם מחירים'!A60,IF('מדידה הנדסית - קרקעית ותת''''ק'!$F$18:$F$18='מדידה הנדסית - קרקעית ותת''''ק'!$S$27,'קטלוג עם מחירים'!A100,IF('מדידה הנדסית - קרקעית ותת''''ק'!$F$18:$F$18='מדידה הנדסית - קרקעית ותת''''ק'!$S$28,'קטלוג עם מחירים'!A140,IF('מדידה הנדסית - קרקעית ותת''''ק'!$F$18:$F$18='מדידה הנדסית - קרקעית ותת''''ק'!$S$29,'קטלוג עם מחירים'!A180))))))))))</f>
        <v>-</v>
      </c>
      <c r="C60" s="87">
        <v>1.41</v>
      </c>
      <c r="D60" s="88" t="s">
        <v>72</v>
      </c>
      <c r="E60" s="89" t="s">
        <v>75</v>
      </c>
      <c r="F60" s="88" t="s">
        <v>69</v>
      </c>
      <c r="G60" s="90">
        <v>6</v>
      </c>
      <c r="H60" s="91">
        <f t="shared" si="0"/>
        <v>0.80</v>
      </c>
      <c r="I60" s="92">
        <f t="shared" si="1"/>
        <v>1</v>
      </c>
      <c r="J60" s="146">
        <f t="shared" si="2"/>
        <v>1</v>
      </c>
      <c r="K60" s="194">
        <v>0</v>
      </c>
      <c r="L60" s="352">
        <f t="shared" si="3"/>
        <v>0</v>
      </c>
      <c r="M60" s="350">
        <f t="shared" si="4"/>
        <v>0</v>
      </c>
    </row>
    <row r="61" spans="2:13" s="13" customFormat="1" ht="53.25" customHeight="1" thickTop="1" thickBot="1">
      <c r="B61" s="86" t="str">
        <f>IF(K61=0,"-",IF(AND($F$18=$S$25,$F$17='מדידה הנדסית - קרקעית ותת''''ק'!$R$20:$R$20),'קטלוג עם מחירים'!A221,IF(AND($F$18=$S$25,$F$17='מדידה הנדסית - קרקעית ותת''''ק'!$R$21:$R$21),'קטלוג עם מחירים'!A261,IF(AND($F$18=$S$25,$F$17='מדידה הנדסית - קרקעית ותת''''ק'!$R$22:$R$22),'קטלוג עם מחירים'!A301,IF(AND($F$18=$S$25,$F$17='מדידה הנדסית - קרקעית ותת''''ק'!$R$23:$R$23),'קטלוג עם מחירים'!A341,IF(AND(OR($F$18=$S$25,SUM($M$116:$M$119)&gt;0),OR($F$17=$R$19,AND($F$15=$U$13,$F$17=$R$23))),'קטלוג עם מחירים'!A11,IF('מדידה הנדסית - קרקעית ותת''''ק'!$F$18:$F$18='מדידה הנדסית - קרקעית ותת''''ק'!$S$26,'קטלוג עם מחירים'!A61,IF('מדידה הנדסית - קרקעית ותת''''ק'!$F$18:$F$18='מדידה הנדסית - קרקעית ותת''''ק'!$S$27,'קטלוג עם מחירים'!A101,IF('מדידה הנדסית - קרקעית ותת''''ק'!$F$18:$F$18='מדידה הנדסית - קרקעית ותת''''ק'!$S$28,'קטלוג עם מחירים'!A141,IF('מדידה הנדסית - קרקעית ותת''''ק'!$F$18:$F$18='מדידה הנדסית - קרקעית ותת''''ק'!$S$29,'קטלוג עם מחירים'!A181))))))))))</f>
        <v>-</v>
      </c>
      <c r="C61" s="87">
        <v>1.50</v>
      </c>
      <c r="D61" s="88" t="s">
        <v>76</v>
      </c>
      <c r="E61" s="89" t="s">
        <v>77</v>
      </c>
      <c r="F61" s="88" t="s">
        <v>69</v>
      </c>
      <c r="G61" s="90">
        <v>16</v>
      </c>
      <c r="H61" s="91">
        <f t="shared" si="0"/>
        <v>0.80</v>
      </c>
      <c r="I61" s="92">
        <f t="shared" si="1"/>
        <v>1</v>
      </c>
      <c r="J61" s="146">
        <f t="shared" si="2"/>
        <v>1</v>
      </c>
      <c r="K61" s="194">
        <v>0</v>
      </c>
      <c r="L61" s="352">
        <f t="shared" si="3"/>
        <v>0</v>
      </c>
      <c r="M61" s="350">
        <f t="shared" si="4"/>
        <v>0</v>
      </c>
    </row>
    <row r="62" spans="2:13" s="13" customFormat="1" ht="63" customHeight="1" thickTop="1" thickBot="1">
      <c r="B62" s="86" t="str">
        <f>IF(K62=0,"-",IF(AND($F$18=$S$25,$F$17='מדידה הנדסית - קרקעית ותת''''ק'!$R$20:$R$20),'קטלוג עם מחירים'!A222,IF(AND($F$18=$S$25,$F$17='מדידה הנדסית - קרקעית ותת''''ק'!$R$21:$R$21),'קטלוג עם מחירים'!A262,IF(AND($F$18=$S$25,$F$17='מדידה הנדסית - קרקעית ותת''''ק'!$R$22:$R$22),'קטלוג עם מחירים'!A302,IF(AND($F$18=$S$25,$F$17='מדידה הנדסית - קרקעית ותת''''ק'!$R$23:$R$23),'קטלוג עם מחירים'!A342,IF(AND(OR($F$18=$S$25,SUM($M$116:$M$119)&gt;0),OR($F$17=$R$19,AND($F$15=$U$13,$F$17=$R$23))),'קטלוג עם מחירים'!A12,IF('מדידה הנדסית - קרקעית ותת''''ק'!$F$18:$F$18='מדידה הנדסית - קרקעית ותת''''ק'!$S$26,'קטלוג עם מחירים'!A62,IF('מדידה הנדסית - קרקעית ותת''''ק'!$F$18:$F$18='מדידה הנדסית - קרקעית ותת''''ק'!$S$27,'קטלוג עם מחירים'!A102,IF('מדידה הנדסית - קרקעית ותת''''ק'!$F$18:$F$18='מדידה הנדסית - קרקעית ותת''''ק'!$S$28,'קטלוג עם מחירים'!A142,IF('מדידה הנדסית - קרקעית ותת''''ק'!$F$18:$F$18='מדידה הנדסית - קרקעית ותת''''ק'!$S$29,'קטלוג עם מחירים'!A182))))))))))</f>
        <v>-</v>
      </c>
      <c r="C62" s="87">
        <v>1.60</v>
      </c>
      <c r="D62" s="88" t="s">
        <v>78</v>
      </c>
      <c r="E62" s="89" t="s">
        <v>79</v>
      </c>
      <c r="F62" s="88" t="s">
        <v>69</v>
      </c>
      <c r="G62" s="90">
        <v>8</v>
      </c>
      <c r="H62" s="91">
        <f t="shared" si="0"/>
        <v>0.80</v>
      </c>
      <c r="I62" s="92">
        <f t="shared" si="1"/>
        <v>1</v>
      </c>
      <c r="J62" s="146">
        <f t="shared" si="2"/>
        <v>1</v>
      </c>
      <c r="K62" s="194">
        <v>0</v>
      </c>
      <c r="L62" s="352">
        <f t="shared" si="3"/>
        <v>0</v>
      </c>
      <c r="M62" s="350">
        <f t="shared" si="4"/>
        <v>0</v>
      </c>
    </row>
    <row r="63" spans="2:13" s="13" customFormat="1" ht="84" customHeight="1" thickTop="1" thickBot="1">
      <c r="B63" s="94" t="str">
        <f>IF(K63=0,"-",IF(AND($F$18=$S$25,$F$17='מדידה הנדסית - קרקעית ותת''''ק'!$R$20:$R$20),'קטלוג עם מחירים'!A223,IF(AND($F$18=$S$25,$F$17='מדידה הנדסית - קרקעית ותת''''ק'!$R$21:$R$21),'קטלוג עם מחירים'!A263,IF(AND($F$18=$S$25,$F$17='מדידה הנדסית - קרקעית ותת''''ק'!$R$22:$R$22),'קטלוג עם מחירים'!A303,IF(AND($F$18=$S$25,$F$17='מדידה הנדסית - קרקעית ותת''''ק'!$R$23:$R$23),'קטלוג עם מחירים'!A343,IF(AND(OR($F$18=$S$25,SUM($M$116:$M$119)&gt;0),OR($F$17=$R$19,AND($F$15=$U$13,$F$17=$R$23))),'קטלוג עם מחירים'!A13,IF('מדידה הנדסית - קרקעית ותת''''ק'!$F$18:$F$18='מדידה הנדסית - קרקעית ותת''''ק'!$S$26,'קטלוג עם מחירים'!A63,IF('מדידה הנדסית - קרקעית ותת''''ק'!$F$18:$F$18='מדידה הנדסית - קרקעית ותת''''ק'!$S$27,'קטלוג עם מחירים'!A103,IF('מדידה הנדסית - קרקעית ותת''''ק'!$F$18:$F$18='מדידה הנדסית - קרקעית ותת''''ק'!$S$28,'קטלוג עם מחירים'!A143,IF('מדידה הנדסית - קרקעית ותת''''ק'!$F$18:$F$18='מדידה הנדסית - קרקעית ותת''''ק'!$S$29,'קטלוג עם מחירים'!A183))))))))))</f>
        <v>-</v>
      </c>
      <c r="C63" s="87">
        <v>1.70</v>
      </c>
      <c r="D63" s="88" t="s">
        <v>80</v>
      </c>
      <c r="E63" s="89" t="s">
        <v>81</v>
      </c>
      <c r="F63" s="88" t="s">
        <v>82</v>
      </c>
      <c r="G63" s="90">
        <v>3500</v>
      </c>
      <c r="H63" s="91">
        <f t="shared" si="0"/>
        <v>0.80</v>
      </c>
      <c r="I63" s="92">
        <f t="shared" si="1"/>
        <v>1</v>
      </c>
      <c r="J63" s="146">
        <f t="shared" si="2"/>
        <v>1</v>
      </c>
      <c r="K63" s="194">
        <v>0</v>
      </c>
      <c r="L63" s="352">
        <f>IF(J63=1,G63*K63*I63,G63*K63*J63)</f>
        <v>0</v>
      </c>
      <c r="M63" s="350">
        <f t="shared" si="4"/>
        <v>0</v>
      </c>
    </row>
    <row r="64" spans="2:13" s="13" customFormat="1" ht="69.75" customHeight="1" thickTop="1" thickBot="1">
      <c r="B64" s="86" t="str">
        <f>IF(K64="נדרש",'קטלוג עם מחירים'!A14,"-")</f>
        <v>-</v>
      </c>
      <c r="C64" s="87">
        <v>1.80</v>
      </c>
      <c r="D64" s="88" t="s">
        <v>83</v>
      </c>
      <c r="E64" s="89" t="s">
        <v>84</v>
      </c>
      <c r="F64" s="88" t="s">
        <v>85</v>
      </c>
      <c r="G64" s="93">
        <v>1.30</v>
      </c>
      <c r="H64" s="93" t="s">
        <v>532</v>
      </c>
      <c r="I64" s="93" t="s">
        <v>532</v>
      </c>
      <c r="J64" s="146" t="s">
        <v>532</v>
      </c>
      <c r="K64" s="147" t="s">
        <v>36</v>
      </c>
      <c r="L64" s="352">
        <f>IF($K$64="נדרש",SUM($L$53:$L$55)*($G$64-1),0)</f>
        <v>0</v>
      </c>
      <c r="M64" s="350">
        <f>L64</f>
        <v>0</v>
      </c>
    </row>
    <row r="65" spans="2:13" s="13" customFormat="1" ht="66" customHeight="1" thickTop="1" thickBot="1">
      <c r="B65" s="86" t="str">
        <f>IF(K65="נדרש",'קטלוג עם מחירים'!A15,"-")</f>
        <v>-</v>
      </c>
      <c r="C65" s="87">
        <v>1.81</v>
      </c>
      <c r="D65" s="88" t="s">
        <v>86</v>
      </c>
      <c r="E65" s="89" t="s">
        <v>84</v>
      </c>
      <c r="F65" s="88" t="s">
        <v>85</v>
      </c>
      <c r="G65" s="93">
        <v>1.30</v>
      </c>
      <c r="H65" s="93" t="s">
        <v>532</v>
      </c>
      <c r="I65" s="93" t="s">
        <v>532</v>
      </c>
      <c r="J65" s="146" t="s">
        <v>532</v>
      </c>
      <c r="K65" s="147" t="s">
        <v>36</v>
      </c>
      <c r="L65" s="352">
        <f>IF($K$65="נדרש",SUM($L$53:$L$55)*($G$65-1),0)</f>
        <v>0</v>
      </c>
      <c r="M65" s="350">
        <f>L65</f>
        <v>0</v>
      </c>
    </row>
    <row r="66" spans="2:13" s="13" customFormat="1" ht="29.1" customHeight="1" thickTop="1" thickBot="1">
      <c r="B66" s="95"/>
      <c r="C66" s="85">
        <v>1.90</v>
      </c>
      <c r="D66" s="406" t="s">
        <v>87</v>
      </c>
      <c r="E66" s="407"/>
      <c r="F66" s="407"/>
      <c r="G66" s="407"/>
      <c r="H66" s="407"/>
      <c r="I66" s="407"/>
      <c r="J66" s="407"/>
      <c r="K66" s="423"/>
      <c r="L66" s="407"/>
      <c r="M66" s="408"/>
    </row>
    <row r="67" spans="2:13" s="13" customFormat="1" ht="45.75" customHeight="1" thickTop="1" thickBot="1">
      <c r="B67" s="96" t="str">
        <f>IF(K67=0,"-",IF(AND($F$18=$S$25,$F$17='מדידה הנדסית - קרקעית ותת''''ק'!$R$20:$R$20),'קטלוג עם מחירים'!A224,IF(AND($F$18=$S$25,$F$17='מדידה הנדסית - קרקעית ותת''''ק'!$R$21:$R$21),'קטלוג עם מחירים'!A264,IF(AND($F$18=$S$25,$F$17='מדידה הנדסית - קרקעית ותת''''ק'!$R$22:$R$22),'קטלוג עם מחירים'!A304,IF(AND($F$18=$S$25,$F$17='מדידה הנדסית - קרקעית ותת''''ק'!$R$23:$R$23),'קטלוג עם מחירים'!A344,IF(AND(OR($F$18=$S$25,SUM($M$116:$M$119)&gt;0),OR($F$17=$R$19,AND($F$15=$U$13,$F$17=$R$23))),'קטלוג עם מחירים'!A16,IF('מדידה הנדסית - קרקעית ותת''''ק'!$F$18:$F$18='מדידה הנדסית - קרקעית ותת''''ק'!$S$26,'קטלוג עם מחירים'!A64,IF('מדידה הנדסית - קרקעית ותת''''ק'!$F$18:$F$18='מדידה הנדסית - קרקעית ותת''''ק'!$S$27,'קטלוג עם מחירים'!A104,IF('מדידה הנדסית - קרקעית ותת''''ק'!$F$18:$F$18='מדידה הנדסית - קרקעית ותת''''ק'!$S$28,'קטלוג עם מחירים'!A144,IF('מדידה הנדסית - קרקעית ותת''''ק'!$F$18:$F$18='מדידה הנדסית - קרקעית ותת''''ק'!$S$29,'קטלוג עם מחירים'!A184))))))))))</f>
        <v>-</v>
      </c>
      <c r="C67" s="87">
        <v>1.91</v>
      </c>
      <c r="D67" s="88" t="s">
        <v>87</v>
      </c>
      <c r="E67" s="89" t="s">
        <v>88</v>
      </c>
      <c r="F67" s="88" t="s">
        <v>89</v>
      </c>
      <c r="G67" s="90">
        <v>15000</v>
      </c>
      <c r="H67" s="91">
        <f>IF($L$18&gt;1,1,IF(SUM($K$94:$K$110)&gt;0,HLOOKUP($F$15,$S$13:$V$16,2,FALSE),IF($F$123&lt;30000.1,HLOOKUP($F$15,$S$13:$V$16,4,FALSE),IF($F$123&lt;60000.1,HLOOKUP($F$15,$S$13:$V$16,3,FALSE),IF($F$123&gt;60000.1,HLOOKUP($F$15,$S$13:$V$16,2,FALSE))))))</f>
        <v>0.80</v>
      </c>
      <c r="I67" s="92">
        <f t="shared" si="5" ref="I67:I80">$L$17</f>
        <v>1</v>
      </c>
      <c r="J67" s="93">
        <f t="shared" si="6" ref="J67:J80">$L$18</f>
        <v>1</v>
      </c>
      <c r="K67" s="194">
        <v>0</v>
      </c>
      <c r="L67" s="351">
        <f>IF(J67=1,G67*K67*I67,G67*K67*J67)</f>
        <v>0</v>
      </c>
      <c r="M67" s="350">
        <f>L67*H67</f>
        <v>0</v>
      </c>
    </row>
    <row r="68" spans="2:13" s="13" customFormat="1" ht="51" customHeight="1" thickTop="1" thickBot="1">
      <c r="B68" s="86" t="str">
        <f>IF(K68=0,"-",IF(AND($F$18=$S$25,$F$17='מדידה הנדסית - קרקעית ותת''''ק'!$R$20:$R$20),'קטלוג עם מחירים'!A225,IF(AND($F$18=$S$25,$F$17='מדידה הנדסית - קרקעית ותת''''ק'!$R$21:$R$21),'קטלוג עם מחירים'!A265,IF(AND($F$18=$S$25,$F$17='מדידה הנדסית - קרקעית ותת''''ק'!$R$22:$R$22),'קטלוג עם מחירים'!A305,IF(AND($F$18=$S$25,$F$17='מדידה הנדסית - קרקעית ותת''''ק'!$R$23:$R$23),'קטלוג עם מחירים'!A345,IF(AND(OR($F$18=$S$25,SUM($M$116:$M$119)&gt;0),OR($F$17=$R$19,AND($F$15=$U$13,$F$17=$R$23))),'קטלוג עם מחירים'!A17,IF('מדידה הנדסית - קרקעית ותת''''ק'!$F$18:$F$18='מדידה הנדסית - קרקעית ותת''''ק'!$S$26,'קטלוג עם מחירים'!A65,IF('מדידה הנדסית - קרקעית ותת''''ק'!$F$18:$F$18='מדידה הנדסית - קרקעית ותת''''ק'!$S$27,'קטלוג עם מחירים'!A105,IF('מדידה הנדסית - קרקעית ותת''''ק'!$F$18:$F$18='מדידה הנדסית - קרקעית ותת''''ק'!$S$28,'קטלוג עם מחירים'!A145,IF('מדידה הנדסית - קרקעית ותת''''ק'!$F$18:$F$18='מדידה הנדסית - קרקעית ותת''''ק'!$S$29,'קטלוג עם מחירים'!A185))))))))))</f>
        <v>-</v>
      </c>
      <c r="C68" s="87">
        <v>1.92</v>
      </c>
      <c r="D68" s="88" t="s">
        <v>90</v>
      </c>
      <c r="E68" s="89"/>
      <c r="F68" s="88" t="s">
        <v>91</v>
      </c>
      <c r="G68" s="90">
        <v>1000</v>
      </c>
      <c r="H68" s="91">
        <f>IF($L$18&gt;1,1,IF(SUM($K$94:$K$110)&gt;0,HLOOKUP($F$15,$S$13:$V$16,2,FALSE),IF($F$123&lt;30000.1,HLOOKUP($F$15,$S$13:$V$16,4,FALSE),IF($F$123&lt;60000.1,HLOOKUP($F$15,$S$13:$V$16,3,FALSE),IF($F$123&gt;60000.1,HLOOKUP($F$15,$S$13:$V$16,2,FALSE))))))</f>
        <v>0.80</v>
      </c>
      <c r="I68" s="92">
        <f t="shared" si="5"/>
        <v>1</v>
      </c>
      <c r="J68" s="93">
        <f t="shared" si="6"/>
        <v>1</v>
      </c>
      <c r="K68" s="194">
        <v>0</v>
      </c>
      <c r="L68" s="351">
        <f>IF(J68=1,G68*K68*I68,G68*K68*J68)</f>
        <v>0</v>
      </c>
      <c r="M68" s="350">
        <f>L68*H68</f>
        <v>0</v>
      </c>
    </row>
    <row r="69" spans="2:13" s="13" customFormat="1" ht="29.1" customHeight="1" thickTop="1" thickBot="1">
      <c r="B69" s="95"/>
      <c r="C69" s="85">
        <v>2</v>
      </c>
      <c r="D69" s="406" t="s">
        <v>92</v>
      </c>
      <c r="E69" s="407"/>
      <c r="F69" s="407"/>
      <c r="G69" s="407"/>
      <c r="H69" s="407"/>
      <c r="I69" s="407"/>
      <c r="J69" s="407"/>
      <c r="K69" s="407"/>
      <c r="L69" s="407"/>
      <c r="M69" s="408"/>
    </row>
    <row r="70" spans="2:13" s="13" customFormat="1" ht="62.25" thickTop="1" thickBot="1">
      <c r="B70" s="86" t="str">
        <f>IF(K70=0,"-",IF(AND($F$18=$S$25,$F$17='מדידה הנדסית - קרקעית ותת''''ק'!$R$20:$R$20),'קטלוג עם מחירים'!A226,IF(AND($F$18=$S$25,$F$17='מדידה הנדסית - קרקעית ותת''''ק'!$R$21:$R$21),'קטלוג עם מחירים'!A266,IF(AND($F$18=$S$25,$F$17='מדידה הנדסית - קרקעית ותת''''ק'!$R$22:$R$22),'קטלוג עם מחירים'!A306,IF(AND($F$18=$S$25,$F$17='מדידה הנדסית - קרקעית ותת''''ק'!$R$23:$R$23),'קטלוג עם מחירים'!A346,IF(AND(OR($F$18=$S$25,SUM($M$116:$M$119)&gt;0),OR($F$17=$R$19,AND($F$15=$U$13,$F$17=$R$23))),'קטלוג עם מחירים'!A18,IF('מדידה הנדסית - קרקעית ותת''''ק'!$F$18:$F$18='מדידה הנדסית - קרקעית ותת''''ק'!$S$26,'קטלוג עם מחירים'!A66,IF('מדידה הנדסית - קרקעית ותת''''ק'!$F$18:$F$18='מדידה הנדסית - קרקעית ותת''''ק'!$S$27,'קטלוג עם מחירים'!A106,IF('מדידה הנדסית - קרקעית ותת''''ק'!$F$18:$F$18='מדידה הנדסית - קרקעית ותת''''ק'!$S$28,'קטלוג עם מחירים'!A146,IF('מדידה הנדסית - קרקעית ותת''''ק'!$F$18:$F$18='מדידה הנדסית - קרקעית ותת''''ק'!$S$29,'קטלוג עם מחירים'!A186))))))))))</f>
        <v>-</v>
      </c>
      <c r="C70" s="87">
        <v>2.10</v>
      </c>
      <c r="D70" s="88" t="s">
        <v>92</v>
      </c>
      <c r="E70" s="89"/>
      <c r="F70" s="88" t="s">
        <v>93</v>
      </c>
      <c r="G70" s="90">
        <v>36</v>
      </c>
      <c r="H70" s="91">
        <f>IF($L$18&gt;1,1,IF(SUM($K$94:$K$110)&gt;0,HLOOKUP($F$15,$S$13:$V$16,2,FALSE),IF($F$123&lt;30000.1,HLOOKUP($F$15,$S$13:$V$16,4,FALSE),IF($F$123&lt;60000.1,HLOOKUP($F$15,$S$13:$V$16,3,FALSE),IF($F$123&gt;60000.1,HLOOKUP($F$15,$S$13:$V$16,2,FALSE))))))</f>
        <v>0.80</v>
      </c>
      <c r="I70" s="92">
        <f t="shared" si="5"/>
        <v>1</v>
      </c>
      <c r="J70" s="93">
        <f t="shared" si="6"/>
        <v>1</v>
      </c>
      <c r="K70" s="194">
        <v>0</v>
      </c>
      <c r="L70" s="351">
        <f>IF(J70=1,G70*K70*I70,G70*K70*J70)</f>
        <v>0</v>
      </c>
      <c r="M70" s="350">
        <f>L70*H70</f>
        <v>0</v>
      </c>
    </row>
    <row r="71" spans="2:13" s="13" customFormat="1" ht="42" customHeight="1" thickTop="1" thickBot="1">
      <c r="B71" s="95"/>
      <c r="C71" s="85">
        <v>3</v>
      </c>
      <c r="D71" s="406" t="s">
        <v>94</v>
      </c>
      <c r="E71" s="407"/>
      <c r="F71" s="407"/>
      <c r="G71" s="407"/>
      <c r="H71" s="407"/>
      <c r="I71" s="407"/>
      <c r="J71" s="407"/>
      <c r="K71" s="407"/>
      <c r="L71" s="407"/>
      <c r="M71" s="408"/>
    </row>
    <row r="72" spans="2:13" s="13" customFormat="1" ht="55.5" customHeight="1" thickTop="1" thickBot="1">
      <c r="B72" s="86" t="str">
        <f>IF(K72=0,"-",IF(AND($F$18=$S$25,$F$17='מדידה הנדסית - קרקעית ותת''''ק'!$R$20:$R$20),'קטלוג עם מחירים'!A227,IF(AND($F$18=$S$25,$F$17='מדידה הנדסית - קרקעית ותת''''ק'!$R$21:$R$21),'קטלוג עם מחירים'!A267,IF(AND($F$18=$S$25,$F$17='מדידה הנדסית - קרקעית ותת''''ק'!$R$22:$R$22),'קטלוג עם מחירים'!A307,IF(AND($F$18=$S$25,$F$17='מדידה הנדסית - קרקעית ותת''''ק'!$R$23:$R$23),'קטלוג עם מחירים'!A347,IF(AND(OR($F$18=$S$25,SUM($M$116:$M$119)&gt;0),OR($F$17=$R$19,AND($F$15=$U$13,$F$17=$R$23))),'קטלוג עם מחירים'!A19,IF('מדידה הנדסית - קרקעית ותת''''ק'!$F$18:$F$18='מדידה הנדסית - קרקעית ותת''''ק'!$S$26,'קטלוג עם מחירים'!A67,IF('מדידה הנדסית - קרקעית ותת''''ק'!$F$18:$F$18='מדידה הנדסית - קרקעית ותת''''ק'!$S$27,'קטלוג עם מחירים'!A107,IF('מדידה הנדסית - קרקעית ותת''''ק'!$F$18:$F$18='מדידה הנדסית - קרקעית ותת''''ק'!$S$28,'קטלוג עם מחירים'!A147,IF('מדידה הנדסית - קרקעית ותת''''ק'!$F$18:$F$18='מדידה הנדסית - קרקעית ותת''''ק'!$S$29,'קטלוג עם מחירים'!A187))))))))))</f>
        <v>-</v>
      </c>
      <c r="C72" s="87">
        <v>3.10</v>
      </c>
      <c r="D72" s="88" t="s">
        <v>95</v>
      </c>
      <c r="E72" s="89" t="s">
        <v>96</v>
      </c>
      <c r="F72" s="88" t="s">
        <v>97</v>
      </c>
      <c r="G72" s="90">
        <v>15</v>
      </c>
      <c r="H72" s="91">
        <f>IF($L$18&gt;1,1,IF(SUM($K$94:$K$110)&gt;0,HLOOKUP($F$15,$S$13:$V$16,2,FALSE),IF($F$123&lt;30000.1,HLOOKUP($F$15,$S$13:$V$16,4,FALSE),IF($F$123&lt;60000.1,HLOOKUP($F$15,$S$13:$V$16,3,FALSE),IF($F$123&gt;60000.1,HLOOKUP($F$15,$S$13:$V$16,2,FALSE))))))</f>
        <v>0.80</v>
      </c>
      <c r="I72" s="92">
        <f t="shared" si="5"/>
        <v>1</v>
      </c>
      <c r="J72" s="93">
        <f t="shared" si="6"/>
        <v>1</v>
      </c>
      <c r="K72" s="194">
        <v>0</v>
      </c>
      <c r="L72" s="351">
        <f>IF(J72=1,G72*K72*I72,G72*K72*J72)</f>
        <v>0</v>
      </c>
      <c r="M72" s="350">
        <f>L72*H72</f>
        <v>0</v>
      </c>
    </row>
    <row r="73" spans="2:13" s="13" customFormat="1" ht="48" customHeight="1" thickTop="1" thickBot="1">
      <c r="B73" s="86" t="str">
        <f>IF(K73=0,"-",IF(AND($F$18=$S$25,$F$17='מדידה הנדסית - קרקעית ותת''''ק'!$R$20:$R$20),'קטלוג עם מחירים'!A228,IF(AND($F$18=$S$25,$F$17='מדידה הנדסית - קרקעית ותת''''ק'!$R$21:$R$21),'קטלוג עם מחירים'!A268,IF(AND($F$18=$S$25,$F$17='מדידה הנדסית - קרקעית ותת''''ק'!$R$22:$R$22),'קטלוג עם מחירים'!A308,IF(AND($F$18=$S$25,$F$17='מדידה הנדסית - קרקעית ותת''''ק'!$R$23:$R$23),'קטלוג עם מחירים'!A348,IF(AND(OR($F$18=$S$25,SUM($M$116:$M$119)&gt;0),OR($F$17=$R$19,AND($F$15=$U$13,$F$17=$R$23))),'קטלוג עם מחירים'!A20,IF('מדידה הנדסית - קרקעית ותת''''ק'!$F$18:$F$18='מדידה הנדסית - קרקעית ותת''''ק'!$S$26,'קטלוג עם מחירים'!A68,IF('מדידה הנדסית - קרקעית ותת''''ק'!$F$18:$F$18='מדידה הנדסית - קרקעית ותת''''ק'!$S$27,'קטלוג עם מחירים'!A108,IF('מדידה הנדסית - קרקעית ותת''''ק'!$F$18:$F$18='מדידה הנדסית - קרקעית ותת''''ק'!$S$28,'קטלוג עם מחירים'!A148,IF('מדידה הנדסית - קרקעית ותת''''ק'!$F$18:$F$18='מדידה הנדסית - קרקעית ותת''''ק'!$S$29,'קטלוג עם מחירים'!A188))))))))))</f>
        <v>-</v>
      </c>
      <c r="C73" s="87">
        <v>3.20</v>
      </c>
      <c r="D73" s="88" t="s">
        <v>98</v>
      </c>
      <c r="E73" s="89" t="s">
        <v>99</v>
      </c>
      <c r="F73" s="88" t="s">
        <v>97</v>
      </c>
      <c r="G73" s="90">
        <v>5</v>
      </c>
      <c r="H73" s="91">
        <f>IF($L$18&gt;1,1,IF(SUM($K$94:$K$110)&gt;0,HLOOKUP($F$15,$S$13:$V$16,2,FALSE),IF($F$123&lt;30000.1,HLOOKUP($F$15,$S$13:$V$16,4,FALSE),IF($F$123&lt;60000.1,HLOOKUP($F$15,$S$13:$V$16,3,FALSE),IF($F$123&gt;60000.1,HLOOKUP($F$15,$S$13:$V$16,2,FALSE))))))</f>
        <v>0.80</v>
      </c>
      <c r="I73" s="92">
        <f t="shared" si="5"/>
        <v>1</v>
      </c>
      <c r="J73" s="93">
        <f t="shared" si="6"/>
        <v>1</v>
      </c>
      <c r="K73" s="194">
        <v>0</v>
      </c>
      <c r="L73" s="351">
        <f t="shared" si="7" ref="L73">IF(J73=1,G73*K73*I73,G73*K73*J73)</f>
        <v>0</v>
      </c>
      <c r="M73" s="350">
        <f t="shared" si="8" ref="M73:M74">L73*H73</f>
        <v>0</v>
      </c>
    </row>
    <row r="74" spans="2:13" s="13" customFormat="1" ht="92.25" customHeight="1" thickTop="1" thickBot="1">
      <c r="B74" s="86" t="str">
        <f>IF(K74=0,"-",IF(AND($F$18=$S$25,$F$17='מדידה הנדסית - קרקעית ותת''''ק'!$R$20:$R$20),'קטלוג עם מחירים'!A229,IF(AND($F$18=$S$25,$F$17='מדידה הנדסית - קרקעית ותת''''ק'!$R$21:$R$21),'קטלוג עם מחירים'!A269,IF(AND($F$18=$S$25,$F$17='מדידה הנדסית - קרקעית ותת''''ק'!$R$22:$R$22),'קטלוג עם מחירים'!A309,IF(AND($F$18=$S$25,$F$17='מדידה הנדסית - קרקעית ותת''''ק'!$R$23:$R$23),'קטלוג עם מחירים'!A349,IF(AND(OR($F$18=$S$25,SUM($M$116:$M$119)&gt;0),OR($F$17=$R$19,AND($F$15=$U$13,$F$17=$R$23))),'קטלוג עם מחירים'!A21,IF('מדידה הנדסית - קרקעית ותת''''ק'!$F$18:$F$18='מדידה הנדסית - קרקעית ותת''''ק'!$S$26,'קטלוג עם מחירים'!A69,IF('מדידה הנדסית - קרקעית ותת''''ק'!$F$18:$F$18='מדידה הנדסית - קרקעית ותת''''ק'!$S$27,'קטלוג עם מחירים'!A109,IF('מדידה הנדסית - קרקעית ותת''''ק'!$F$18:$F$18='מדידה הנדסית - קרקעית ותת''''ק'!$S$28,'קטלוג עם מחירים'!A149,IF('מדידה הנדסית - קרקעית ותת''''ק'!$F$18:$F$18='מדידה הנדסית - קרקעית ותת''''ק'!$S$29,'קטלוג עם מחירים'!A189))))))))))</f>
        <v>-</v>
      </c>
      <c r="C74" s="87">
        <v>3.30</v>
      </c>
      <c r="D74" s="88" t="s">
        <v>100</v>
      </c>
      <c r="E74" s="89" t="s">
        <v>101</v>
      </c>
      <c r="F74" s="88" t="s">
        <v>97</v>
      </c>
      <c r="G74" s="90">
        <v>10</v>
      </c>
      <c r="H74" s="91">
        <f>IF($L$18&gt;1,1,IF(SUM($K$94:$K$110)&gt;0,HLOOKUP($F$15,$S$13:$V$16,2,FALSE),IF($F$123&lt;30000.1,HLOOKUP($F$15,$S$13:$V$16,4,FALSE),IF($F$123&lt;60000.1,HLOOKUP($F$15,$S$13:$V$16,3,FALSE),IF($F$123&gt;60000.1,HLOOKUP($F$15,$S$13:$V$16,2,FALSE))))))</f>
        <v>0.80</v>
      </c>
      <c r="I74" s="92">
        <f t="shared" si="5"/>
        <v>1</v>
      </c>
      <c r="J74" s="93">
        <f t="shared" si="6"/>
        <v>1</v>
      </c>
      <c r="K74" s="194">
        <v>0</v>
      </c>
      <c r="L74" s="351">
        <f>IF(J74=1,G74*K74*I74,G74*K74*J74)</f>
        <v>0</v>
      </c>
      <c r="M74" s="350">
        <f t="shared" si="8"/>
        <v>0</v>
      </c>
    </row>
    <row r="75" spans="2:13" s="13" customFormat="1" ht="21.75" thickTop="1" thickBot="1">
      <c r="B75" s="95"/>
      <c r="C75" s="85">
        <v>4</v>
      </c>
      <c r="D75" s="406" t="s">
        <v>102</v>
      </c>
      <c r="E75" s="407"/>
      <c r="F75" s="407"/>
      <c r="G75" s="407"/>
      <c r="H75" s="407"/>
      <c r="I75" s="407"/>
      <c r="J75" s="407"/>
      <c r="K75" s="407"/>
      <c r="L75" s="407"/>
      <c r="M75" s="408"/>
    </row>
    <row r="76" spans="2:16" s="13" customFormat="1" ht="81.75" customHeight="1" thickTop="1" thickBot="1">
      <c r="B76" s="86" t="str">
        <f>IF(K76=0,"-",IF(AND($F$18=$S$25,$F$17='מדידה הנדסית - קרקעית ותת''''ק'!$R$20:$R$20),'קטלוג עם מחירים'!A230,IF(AND($F$18=$S$25,$F$17='מדידה הנדסית - קרקעית ותת''''ק'!$R$21:$R$21),'קטלוג עם מחירים'!A270,IF(AND($F$18=$S$25,$F$17='מדידה הנדסית - קרקעית ותת''''ק'!$R$22:$R$22),'קטלוג עם מחירים'!A310,IF(AND($F$18=$S$25,$F$17='מדידה הנדסית - קרקעית ותת''''ק'!$R$23:$R$23),'קטלוג עם מחירים'!A350,IF(AND(OR($F$18=$S$25,SUM($M$116:$M$119)&gt;0),OR($F$17=$R$19,AND($F$15=$U$13,$F$17=$R$23))),'קטלוג עם מחירים'!A22,IF('מדידה הנדסית - קרקעית ותת''''ק'!$F$18:$F$18='מדידה הנדסית - קרקעית ותת''''ק'!$S$26,'קטלוג עם מחירים'!A70,IF('מדידה הנדסית - קרקעית ותת''''ק'!$F$18:$F$18='מדידה הנדסית - קרקעית ותת''''ק'!$S$27,'קטלוג עם מחירים'!A110,IF('מדידה הנדסית - קרקעית ותת''''ק'!$F$18:$F$18='מדידה הנדסית - קרקעית ותת''''ק'!$S$28,'קטלוג עם מחירים'!A150,IF('מדידה הנדסית - קרקעית ותת''''ק'!$F$18:$F$18='מדידה הנדסית - קרקעית ותת''''ק'!$S$29,'קטלוג עם מחירים'!A190))))))))))</f>
        <v>-</v>
      </c>
      <c r="C76" s="87">
        <v>4.0999999999999996</v>
      </c>
      <c r="D76" s="88" t="s">
        <v>103</v>
      </c>
      <c r="E76" s="89" t="s">
        <v>104</v>
      </c>
      <c r="F76" s="88" t="s">
        <v>97</v>
      </c>
      <c r="G76" s="90">
        <v>2</v>
      </c>
      <c r="H76" s="91">
        <f>IF($L$18&gt;1,1,IF(SUM($K$94:$K$110)&gt;0,HLOOKUP($F$15,$S$13:$V$16,2,FALSE),IF($F$123&lt;30000.1,HLOOKUP($F$15,$S$13:$V$16,4,FALSE),IF($F$123&lt;60000.1,HLOOKUP($F$15,$S$13:$V$16,3,FALSE),IF($F$123&gt;60000.1,HLOOKUP($F$15,$S$13:$V$16,2,FALSE))))))</f>
        <v>0.80</v>
      </c>
      <c r="I76" s="92">
        <f t="shared" si="5"/>
        <v>1</v>
      </c>
      <c r="J76" s="93">
        <f t="shared" si="6"/>
        <v>1</v>
      </c>
      <c r="K76" s="194">
        <v>0</v>
      </c>
      <c r="L76" s="351">
        <f>IF(J76=1,G76*K76*I76,G76*K76*J76)</f>
        <v>0</v>
      </c>
      <c r="M76" s="350">
        <f>L76*H76</f>
        <v>0</v>
      </c>
      <c r="P76" s="80"/>
    </row>
    <row r="77" spans="2:13" s="13" customFormat="1" ht="45.75" customHeight="1" thickTop="1" thickBot="1">
      <c r="B77" s="95"/>
      <c r="C77" s="85">
        <v>5</v>
      </c>
      <c r="D77" s="406" t="s">
        <v>105</v>
      </c>
      <c r="E77" s="407"/>
      <c r="F77" s="407"/>
      <c r="G77" s="407"/>
      <c r="H77" s="407"/>
      <c r="I77" s="407"/>
      <c r="J77" s="407"/>
      <c r="K77" s="407"/>
      <c r="L77" s="407"/>
      <c r="M77" s="408"/>
    </row>
    <row r="78" spans="2:13" s="13" customFormat="1" ht="104.25" customHeight="1" thickTop="1" thickBot="1">
      <c r="B78" s="86" t="str">
        <f>IF(K78=0,"-",IF(AND($F$18=$S$25,$F$17='מדידה הנדסית - קרקעית ותת''''ק'!$R$20:$R$20),'קטלוג עם מחירים'!A231,IF(AND($F$18=$S$25,$F$17='מדידה הנדסית - קרקעית ותת''''ק'!$R$21:$R$21),'קטלוג עם מחירים'!A271,IF(AND($F$18=$S$25,$F$17='מדידה הנדסית - קרקעית ותת''''ק'!$R$22:$R$22),'קטלוג עם מחירים'!A311,IF(AND($F$18=$S$25,$F$17='מדידה הנדסית - קרקעית ותת''''ק'!$R$23:$R$23),'קטלוג עם מחירים'!A351,IF(AND(OR($F$18=$S$25,SUM($M$116:$M$119)&gt;0),OR($F$17=$R$19,AND($F$15=$U$13,$F$17=$R$23))),'קטלוג עם מחירים'!A23,IF('מדידה הנדסית - קרקעית ותת''''ק'!$F$18:$F$18='מדידה הנדסית - קרקעית ותת''''ק'!$S$26,'קטלוג עם מחירים'!A71,IF('מדידה הנדסית - קרקעית ותת''''ק'!$F$18:$F$18='מדידה הנדסית - קרקעית ותת''''ק'!$S$27,'קטלוג עם מחירים'!A111,IF('מדידה הנדסית - קרקעית ותת''''ק'!$F$18:$F$18='מדידה הנדסית - קרקעית ותת''''ק'!$S$28,'קטלוג עם מחירים'!A151,IF('מדידה הנדסית - קרקעית ותת''''ק'!$F$18:$F$18='מדידה הנדסית - קרקעית ותת''''ק'!$S$29,'קטלוג עם מחירים'!A191))))))))))</f>
        <v>-</v>
      </c>
      <c r="C78" s="87">
        <v>5.0999999999999996</v>
      </c>
      <c r="D78" s="88" t="s">
        <v>106</v>
      </c>
      <c r="E78" s="89" t="s">
        <v>107</v>
      </c>
      <c r="F78" s="88" t="s">
        <v>108</v>
      </c>
      <c r="G78" s="90">
        <v>80</v>
      </c>
      <c r="H78" s="91">
        <f>IF($L$18&gt;1,1,IF(SUM($K$94:$K$110)&gt;0,HLOOKUP($F$15,$S$13:$V$16,2,FALSE),IF($F$123&lt;30000.1,HLOOKUP($F$15,$S$13:$V$16,4,FALSE),IF($F$123&lt;60000.1,HLOOKUP($F$15,$S$13:$V$16,3,FALSE),IF($F$123&gt;60000.1,HLOOKUP($F$15,$S$13:$V$16,2,FALSE))))))</f>
        <v>0.80</v>
      </c>
      <c r="I78" s="92">
        <f t="shared" si="5"/>
        <v>1</v>
      </c>
      <c r="J78" s="93">
        <f t="shared" si="6"/>
        <v>1</v>
      </c>
      <c r="K78" s="194">
        <v>0</v>
      </c>
      <c r="L78" s="351">
        <f>IF(J78=1,G78*K78*I78,G78*K78*J78)</f>
        <v>0</v>
      </c>
      <c r="M78" s="350">
        <f>L78*H78</f>
        <v>0</v>
      </c>
    </row>
    <row r="79" spans="2:13" s="13" customFormat="1" ht="54.75" customHeight="1" thickTop="1" thickBot="1">
      <c r="B79" s="86" t="str">
        <f>IF(K79=0,"-",IF(AND($F$18=$S$25,$F$17='מדידה הנדסית - קרקעית ותת''''ק'!$R$20:$R$20),'קטלוג עם מחירים'!A232,IF(AND($F$18=$S$25,$F$17='מדידה הנדסית - קרקעית ותת''''ק'!$R$21:$R$21),'קטלוג עם מחירים'!A272,IF(AND($F$18=$S$25,$F$17='מדידה הנדסית - קרקעית ותת''''ק'!$R$22:$R$22),'קטלוג עם מחירים'!A312,IF(AND($F$18=$S$25,$F$17='מדידה הנדסית - קרקעית ותת''''ק'!$R$23:$R$23),'קטלוג עם מחירים'!A352,IF(AND(OR($F$18=$S$25,SUM($M$116:$M$119)&gt;0),OR($F$17=$R$19,AND($F$15=$U$13,$F$17=$R$23))),'קטלוג עם מחירים'!A24,IF('מדידה הנדסית - קרקעית ותת''''ק'!$F$18:$F$18='מדידה הנדסית - קרקעית ותת''''ק'!$S$26,'קטלוג עם מחירים'!A72,IF('מדידה הנדסית - קרקעית ותת''''ק'!$F$18:$F$18='מדידה הנדסית - קרקעית ותת''''ק'!$S$27,'קטלוג עם מחירים'!A112,IF('מדידה הנדסית - קרקעית ותת''''ק'!$F$18:$F$18='מדידה הנדסית - קרקעית ותת''''ק'!$S$28,'קטלוג עם מחירים'!A152,IF('מדידה הנדסית - קרקעית ותת''''ק'!$F$18:$F$18='מדידה הנדסית - קרקעית ותת''''ק'!$S$29,'קטלוג עם מחירים'!A192))))))))))</f>
        <v>-</v>
      </c>
      <c r="C79" s="87">
        <v>5.20</v>
      </c>
      <c r="D79" s="88" t="s">
        <v>109</v>
      </c>
      <c r="E79" s="89" t="s">
        <v>110</v>
      </c>
      <c r="F79" s="88" t="s">
        <v>111</v>
      </c>
      <c r="G79" s="90">
        <v>100</v>
      </c>
      <c r="H79" s="91">
        <f>IF($L$18&gt;1,1,IF(SUM($K$94:$K$110)&gt;0,HLOOKUP($F$15,$S$13:$V$16,2,FALSE),IF($F$123&lt;30000.1,HLOOKUP($F$15,$S$13:$V$16,4,FALSE),IF($F$123&lt;60000.1,HLOOKUP($F$15,$S$13:$V$16,3,FALSE),IF($F$123&gt;60000.1,HLOOKUP($F$15,$S$13:$V$16,2,FALSE))))))</f>
        <v>0.80</v>
      </c>
      <c r="I79" s="92">
        <f t="shared" si="5"/>
        <v>1</v>
      </c>
      <c r="J79" s="93">
        <f t="shared" si="6"/>
        <v>1</v>
      </c>
      <c r="K79" s="194">
        <v>0</v>
      </c>
      <c r="L79" s="351">
        <f t="shared" si="9" ref="L79:L80">IF(J79=1,G79*K79*I79,G79*K79*J79)</f>
        <v>0</v>
      </c>
      <c r="M79" s="350">
        <f t="shared" si="10" ref="M79:M80">L79*H79</f>
        <v>0</v>
      </c>
    </row>
    <row r="80" spans="2:13" s="13" customFormat="1" ht="94.5" customHeight="1" thickTop="1" thickBot="1">
      <c r="B80" s="86" t="str">
        <f>IF(K80=0,"-",IF(AND($F$18=$S$25,$F$17='מדידה הנדסית - קרקעית ותת''''ק'!$R$20:$R$20),'קטלוג עם מחירים'!A233,IF(AND($F$18=$S$25,$F$17='מדידה הנדסית - קרקעית ותת''''ק'!$R$21:$R$21),'קטלוג עם מחירים'!A273,IF(AND($F$18=$S$25,$F$17='מדידה הנדסית - קרקעית ותת''''ק'!$R$22:$R$22),'קטלוג עם מחירים'!A313,IF(AND($F$18=$S$25,$F$17='מדידה הנדסית - קרקעית ותת''''ק'!$R$23:$R$23),'קטלוג עם מחירים'!A353,IF(AND(OR($F$18=$S$25,SUM($M$116:$M$119)&gt;0),OR($F$17=$R$19,AND($F$15=$U$13,$F$17=$R$23))),'קטלוג עם מחירים'!A25,IF('מדידה הנדסית - קרקעית ותת''''ק'!$F$18:$F$18='מדידה הנדסית - קרקעית ותת''''ק'!$S$26,'קטלוג עם מחירים'!A73,IF('מדידה הנדסית - קרקעית ותת''''ק'!$F$18:$F$18='מדידה הנדסית - קרקעית ותת''''ק'!$S$27,'קטלוג עם מחירים'!A113,IF('מדידה הנדסית - קרקעית ותת''''ק'!$F$18:$F$18='מדידה הנדסית - קרקעית ותת''''ק'!$S$28,'קטלוג עם מחירים'!A153,IF('מדידה הנדסית - קרקעית ותת''''ק'!$F$18:$F$18='מדידה הנדסית - קרקעית ותת''''ק'!$S$29,'קטלוג עם מחירים'!A193))))))))))</f>
        <v>-</v>
      </c>
      <c r="C80" s="87">
        <v>5.30</v>
      </c>
      <c r="D80" s="88" t="s">
        <v>112</v>
      </c>
      <c r="E80" s="89" t="s">
        <v>113</v>
      </c>
      <c r="F80" s="88" t="s">
        <v>114</v>
      </c>
      <c r="G80" s="90">
        <v>16</v>
      </c>
      <c r="H80" s="91">
        <f>IF($L$18&gt;1,1,IF(SUM($K$94:$K$110)&gt;0,HLOOKUP($F$15,$S$13:$V$16,2,FALSE),IF($F$123&lt;30000.1,HLOOKUP($F$15,$S$13:$V$16,4,FALSE),IF($F$123&lt;60000.1,HLOOKUP($F$15,$S$13:$V$16,3,FALSE),IF($F$123&gt;60000.1,HLOOKUP($F$15,$S$13:$V$16,2,FALSE))))))</f>
        <v>0.80</v>
      </c>
      <c r="I80" s="92">
        <f t="shared" si="5"/>
        <v>1</v>
      </c>
      <c r="J80" s="93">
        <f t="shared" si="6"/>
        <v>1</v>
      </c>
      <c r="K80" s="194">
        <v>0</v>
      </c>
      <c r="L80" s="351">
        <f t="shared" si="9"/>
        <v>0</v>
      </c>
      <c r="M80" s="350">
        <f t="shared" si="10"/>
        <v>0</v>
      </c>
    </row>
    <row r="81" spans="2:13" s="13" customFormat="1" ht="21" thickTop="1">
      <c r="B81" s="95"/>
      <c r="C81" s="85">
        <v>6</v>
      </c>
      <c r="D81" s="406" t="s">
        <v>115</v>
      </c>
      <c r="E81" s="407"/>
      <c r="F81" s="407"/>
      <c r="G81" s="407"/>
      <c r="H81" s="407"/>
      <c r="I81" s="407"/>
      <c r="J81" s="407"/>
      <c r="K81" s="407"/>
      <c r="L81" s="407"/>
      <c r="M81" s="408"/>
    </row>
    <row r="82" spans="2:18" s="13" customFormat="1" ht="83.25" customHeight="1" thickBot="1">
      <c r="B82" s="86"/>
      <c r="C82" s="409" t="s">
        <v>538</v>
      </c>
      <c r="D82" s="410"/>
      <c r="E82" s="410"/>
      <c r="F82" s="410"/>
      <c r="G82" s="411"/>
      <c r="H82" s="97" t="s">
        <v>63</v>
      </c>
      <c r="I82" s="97" t="s">
        <v>65</v>
      </c>
      <c r="J82" s="97" t="s">
        <v>66</v>
      </c>
      <c r="K82" s="149"/>
      <c r="L82" s="150"/>
      <c r="M82" s="98"/>
      <c r="Q82" s="14"/>
      <c r="R82" s="14"/>
    </row>
    <row r="83" spans="2:13" s="13" customFormat="1" ht="98.25" customHeight="1" thickTop="1" thickBot="1">
      <c r="B83" s="86" t="str">
        <f>IF(OR(K83="נדרש",(K83="נדרש - כהזמנת עדכון מפה")),'קטלוג עם מחירים'!A26,"-")</f>
        <v>-</v>
      </c>
      <c r="C83" s="99">
        <v>6.10</v>
      </c>
      <c r="D83" s="100" t="s">
        <v>116</v>
      </c>
      <c r="E83" s="101" t="s">
        <v>117</v>
      </c>
      <c r="F83" s="100" t="s">
        <v>49</v>
      </c>
      <c r="G83" s="102">
        <v>0.20</v>
      </c>
      <c r="H83" s="103">
        <v>0</v>
      </c>
      <c r="I83" s="104">
        <v>0</v>
      </c>
      <c r="J83" s="105">
        <v>0</v>
      </c>
      <c r="K83" s="147" t="s">
        <v>36</v>
      </c>
      <c r="L83" s="351">
        <f>IF(K83=$P$22,0,IF(K83=$P$23,(H83*IF(J53=1,G53*I53,G53*J53)+I83*IF(J54=1,G54*I54,G54*J54)+J83*IF(J55=1,G55*I55,G55*J55))*G83,$S$6*G83))</f>
        <v>0</v>
      </c>
      <c r="M83" s="350">
        <f>L83*H53</f>
        <v>0</v>
      </c>
    </row>
    <row r="84" spans="2:13" s="13" customFormat="1" ht="98.25" customHeight="1" thickTop="1" thickBot="1">
      <c r="B84" s="86" t="str">
        <f>IF(OR(K84="נדרש",(K84="נדרש - כהזמנת עדכון מפה")),'קטלוג עם מחירים'!A27,"-")</f>
        <v>-</v>
      </c>
      <c r="C84" s="99">
        <v>6.20</v>
      </c>
      <c r="D84" s="100" t="s">
        <v>118</v>
      </c>
      <c r="E84" s="101" t="s">
        <v>117</v>
      </c>
      <c r="F84" s="100" t="s">
        <v>49</v>
      </c>
      <c r="G84" s="102">
        <v>0.40</v>
      </c>
      <c r="H84" s="103">
        <v>0</v>
      </c>
      <c r="I84" s="104">
        <v>0</v>
      </c>
      <c r="J84" s="105">
        <v>0</v>
      </c>
      <c r="K84" s="147" t="s">
        <v>36</v>
      </c>
      <c r="L84" s="351">
        <f>IF(K84=$P$22,0,IF(K84=$P$23,(H84*IF(J53=1,G53*I53,G53*J53)+I84*IF(J54=1,G54*I54,G54*J54)+J84*IF(J55=1,G55*I55,G55*J55))*G84,$S$6*G84))</f>
        <v>0</v>
      </c>
      <c r="M84" s="350">
        <f t="shared" si="11" ref="M84:M85">L84*H54</f>
        <v>0</v>
      </c>
    </row>
    <row r="85" spans="2:13" s="13" customFormat="1" ht="98.25" customHeight="1" thickTop="1" thickBot="1">
      <c r="B85" s="86" t="str">
        <f>IF(OR(K85="נדרש",(K85="נדרש - כהזמנת עדכון מפה")),'קטלוג עם מחירים'!A28,"-")</f>
        <v>-</v>
      </c>
      <c r="C85" s="99">
        <v>6.30</v>
      </c>
      <c r="D85" s="100" t="s">
        <v>119</v>
      </c>
      <c r="E85" s="101" t="s">
        <v>117</v>
      </c>
      <c r="F85" s="100" t="s">
        <v>49</v>
      </c>
      <c r="G85" s="102">
        <v>0.70</v>
      </c>
      <c r="H85" s="103">
        <v>0</v>
      </c>
      <c r="I85" s="104">
        <v>0</v>
      </c>
      <c r="J85" s="105">
        <v>0</v>
      </c>
      <c r="K85" s="147" t="s">
        <v>36</v>
      </c>
      <c r="L85" s="351">
        <f>IF(K85=$P$22,0,IF(K85=$P$23,(H85*IF(J53=1,G53*I53,G53*J53)+I85*IF(J54=1,G54*I54,G54*J54)+J85*IF(J55=1,G55*I55,G55*J55))*G85,$S$6*G85))</f>
        <v>0</v>
      </c>
      <c r="M85" s="350">
        <f t="shared" si="11"/>
        <v>0</v>
      </c>
    </row>
    <row r="86" spans="2:13" s="13" customFormat="1" ht="57" customHeight="1" thickTop="1" thickBot="1">
      <c r="B86" s="95"/>
      <c r="C86" s="85">
        <v>7</v>
      </c>
      <c r="D86" s="406" t="s">
        <v>120</v>
      </c>
      <c r="E86" s="407"/>
      <c r="F86" s="407"/>
      <c r="G86" s="407"/>
      <c r="H86" s="423"/>
      <c r="I86" s="423"/>
      <c r="J86" s="423"/>
      <c r="K86" s="407"/>
      <c r="L86" s="407"/>
      <c r="M86" s="408"/>
    </row>
    <row r="87" spans="2:13" s="13" customFormat="1" ht="60.75" customHeight="1" thickTop="1" thickBot="1">
      <c r="B87" s="86" t="str">
        <f>IF(K87=0,"-",IF(AND($F$18=$S$25,$F$17='מדידה הנדסית - קרקעית ותת''''ק'!$R$20:$R$20),'קטלוג עם מחירים'!A234,IF(AND($F$18=$S$25,$F$17='מדידה הנדסית - קרקעית ותת''''ק'!$R$21:$R$21),'קטלוג עם מחירים'!A274,IF(AND($F$18=$S$25,$F$17='מדידה הנדסית - קרקעית ותת''''ק'!$R$22:$R$22),'קטלוג עם מחירים'!A314,IF(AND($F$18=$S$25,$F$17='מדידה הנדסית - קרקעית ותת''''ק'!$R$23:$R$23),'קטלוג עם מחירים'!A354,IF(AND(OR($F$18=$S$25,SUM($M$116:$M$119)&gt;0),OR($F$17=$R$19,AND($F$15=$U$13,$F$17=$R$23))),'קטלוג עם מחירים'!A29,IF('מדידה הנדסית - קרקעית ותת''''ק'!$F$18:$F$18='מדידה הנדסית - קרקעית ותת''''ק'!$S$26,'קטלוג עם מחירים'!A74,IF('מדידה הנדסית - קרקעית ותת''''ק'!$F$18:$F$18='מדידה הנדסית - קרקעית ותת''''ק'!$S$27,'קטלוג עם מחירים'!A114,IF('מדידה הנדסית - קרקעית ותת''''ק'!$F$18:$F$18='מדידה הנדסית - קרקעית ותת''''ק'!$S$28,'קטלוג עם מחירים'!A154,IF('מדידה הנדסית - קרקעית ותת''''ק'!$F$18:$F$18='מדידה הנדסית - קרקעית ותת''''ק'!$S$29,'קטלוג עם מחירים'!A194))))))))))</f>
        <v>-</v>
      </c>
      <c r="C87" s="87">
        <v>7.10</v>
      </c>
      <c r="D87" s="88" t="s">
        <v>121</v>
      </c>
      <c r="E87" s="88" t="s">
        <v>869</v>
      </c>
      <c r="F87" s="88" t="s">
        <v>82</v>
      </c>
      <c r="G87" s="90">
        <v>3500</v>
      </c>
      <c r="H87" s="91">
        <f>IF($L$18&gt;1,1,IF(SUM($K$94:$K$110)&gt;0,HLOOKUP($F$15,$S$13:$V$16,2,FALSE),IF($F$123&lt;30000.1,HLOOKUP($F$15,$S$13:$V$16,4,FALSE),IF($F$123&lt;60000.1,HLOOKUP($F$15,$S$13:$V$16,3,FALSE),IF($F$123&gt;60000.1,HLOOKUP($F$15,$S$13:$V$16,2,FALSE))))))</f>
        <v>0.80</v>
      </c>
      <c r="I87" s="92">
        <f t="shared" si="12" ref="I87:I88">$L$17</f>
        <v>1</v>
      </c>
      <c r="J87" s="93">
        <f t="shared" si="13" ref="J87:J89">$L$18</f>
        <v>1</v>
      </c>
      <c r="K87" s="194">
        <v>0</v>
      </c>
      <c r="L87" s="351">
        <f>IF(J87=1,G87*K87*I87,G87*K87*J87)</f>
        <v>0</v>
      </c>
      <c r="M87" s="350">
        <f>L87*H87</f>
        <v>0</v>
      </c>
    </row>
    <row r="88" spans="2:13" s="13" customFormat="1" ht="59.25" customHeight="1" thickTop="1" thickBot="1">
      <c r="B88" s="86" t="str">
        <f>IF(K88=0,"-",IF(AND($F$18=$S$25,$F$17='מדידה הנדסית - קרקעית ותת''''ק'!$R$20:$R$20),'קטלוג עם מחירים'!A235,IF(AND($F$18=$S$25,$F$17='מדידה הנדסית - קרקעית ותת''''ק'!$R$21:$R$21),'קטלוג עם מחירים'!A275,IF(AND($F$18=$S$25,$F$17='מדידה הנדסית - קרקעית ותת''''ק'!$R$22:$R$22),'קטלוג עם מחירים'!A315,IF(AND($F$18=$S$25,$F$17='מדידה הנדסית - קרקעית ותת''''ק'!$R$23:$R$23),'קטלוג עם מחירים'!A355,IF(AND(OR($F$18=$S$25,SUM($M$116:$M$119)&gt;0),OR($F$17=$R$19,AND($F$15=$U$13,$F$17=$R$23))),'קטלוג עם מחירים'!A30,IF('מדידה הנדסית - קרקעית ותת''''ק'!$F$18:$F$18='מדידה הנדסית - קרקעית ותת''''ק'!$S$26,'קטלוג עם מחירים'!A75,IF('מדידה הנדסית - קרקעית ותת''''ק'!$F$18:$F$18='מדידה הנדסית - קרקעית ותת''''ק'!$S$27,'קטלוג עם מחירים'!A115,IF('מדידה הנדסית - קרקעית ותת''''ק'!$F$18:$F$18='מדידה הנדסית - קרקעית ותת''''ק'!$S$28,'קטלוג עם מחירים'!A155,IF('מדידה הנדסית - קרקעית ותת''''ק'!$F$18:$F$18='מדידה הנדסית - קרקעית ותת''''ק'!$S$29,'קטלוג עם מחירים'!A195))))))))))</f>
        <v>-</v>
      </c>
      <c r="C88" s="87">
        <v>7.20</v>
      </c>
      <c r="D88" s="88" t="s">
        <v>122</v>
      </c>
      <c r="E88" s="88"/>
      <c r="F88" s="88" t="s">
        <v>82</v>
      </c>
      <c r="G88" s="90">
        <v>2000</v>
      </c>
      <c r="H88" s="91">
        <f>IF($L$18&gt;1,1,IF(SUM($K$94:$K$110)&gt;0,HLOOKUP($F$15,$S$13:$V$16,2,FALSE),IF($F$123&lt;30000.1,HLOOKUP($F$15,$S$13:$V$16,4,FALSE),IF($F$123&lt;60000.1,HLOOKUP($F$15,$S$13:$V$16,3,FALSE),IF($F$123&gt;60000.1,HLOOKUP($F$15,$S$13:$V$16,2,FALSE))))))</f>
        <v>0.80</v>
      </c>
      <c r="I88" s="92">
        <f t="shared" si="12"/>
        <v>1</v>
      </c>
      <c r="J88" s="93">
        <f t="shared" si="13"/>
        <v>1</v>
      </c>
      <c r="K88" s="194">
        <v>0</v>
      </c>
      <c r="L88" s="351">
        <f t="shared" si="14" ref="L88">IF(J88=1,G88*K88*I88,G88*K88*J88)</f>
        <v>0</v>
      </c>
      <c r="M88" s="350">
        <f t="shared" si="15" ref="M88:M89">L88*H88</f>
        <v>0</v>
      </c>
    </row>
    <row r="89" spans="2:13" s="13" customFormat="1" ht="64.5" customHeight="1" thickTop="1" thickBot="1">
      <c r="B89" s="94" t="str">
        <f>IF(K89=0,"-",IF(AND(OR($F$18=$S$25,SUM($M$116:$M$119)&gt;0),OR($F$17=$R$19,AND($F$15=$U$13,$F$17=$R$23))),'קטלוג עם מחירים'!A31,IF('מדידה הנדסית - קרקעית ותת''''ק'!$F$18:$F$18='מדידה הנדסית - קרקעית ותת''''ק'!$S$26,'קטלוג עם מחירים'!A76,IF('מדידה הנדסית - קרקעית ותת''''ק'!$F$18:$F$18='מדידה הנדסית - קרקעית ותת''''ק'!$S$27,'קטלוג עם מחירים'!A116,IF('מדידה הנדסית - קרקעית ותת''''ק'!$F$18:$F$18='מדידה הנדסית - קרקעית ותת''''ק'!$S$28,'קטלוג עם מחירים'!A156,IF('מדידה הנדסית - קרקעית ותת''''ק'!$F$18:$F$18='מדידה הנדסית - קרקעית ותת''''ק'!$S$29,'קטלוג עם מחירים'!A196,'קטלוג עם מחירים'!A31))))))</f>
        <v>-</v>
      </c>
      <c r="C89" s="87">
        <v>7.30</v>
      </c>
      <c r="D89" s="88" t="s">
        <v>123</v>
      </c>
      <c r="E89" s="88"/>
      <c r="F89" s="88" t="s">
        <v>82</v>
      </c>
      <c r="G89" s="90">
        <v>1500</v>
      </c>
      <c r="H89" s="91">
        <f>IF($L$18&gt;1,1,IF(SUM($K$94:$K$110)&gt;0,HLOOKUP($F$15,$S$13:$V$16,2,FALSE),IF($F$123&lt;30000.1,HLOOKUP($F$15,$S$13:$V$16,4,FALSE),IF($F$123&lt;60000.1,HLOOKUP($F$15,$S$13:$V$16,3,FALSE),IF($F$123&gt;60000.1,HLOOKUP($F$15,$S$13:$V$16,2,FALSE))))))</f>
        <v>0.80</v>
      </c>
      <c r="I89" s="92">
        <v>1</v>
      </c>
      <c r="J89" s="93">
        <f t="shared" si="13"/>
        <v>1</v>
      </c>
      <c r="K89" s="194">
        <v>0</v>
      </c>
      <c r="L89" s="351">
        <f>IF(J89=1,G89*K89*I89,G89*K89*J89)</f>
        <v>0</v>
      </c>
      <c r="M89" s="350">
        <f t="shared" si="15"/>
        <v>0</v>
      </c>
    </row>
    <row r="90" spans="2:13" s="13" customFormat="1" ht="29.1" customHeight="1" thickTop="1" thickBot="1">
      <c r="B90" s="95"/>
      <c r="C90" s="85">
        <v>8</v>
      </c>
      <c r="D90" s="406" t="s">
        <v>124</v>
      </c>
      <c r="E90" s="407"/>
      <c r="F90" s="407"/>
      <c r="G90" s="407"/>
      <c r="H90" s="407"/>
      <c r="I90" s="407"/>
      <c r="J90" s="407"/>
      <c r="K90" s="407"/>
      <c r="L90" s="407"/>
      <c r="M90" s="408"/>
    </row>
    <row r="91" spans="2:13" s="13" customFormat="1" ht="56.25" customHeight="1" thickTop="1" thickBot="1">
      <c r="B91" s="94" t="str">
        <f>IF(K91=0,"-",IF(AND(OR($F$18=$S$25,SUM($M$116:$M$119)&gt;0),OR($F$17=$R$19,AND($F$15=$U$13,$F$17=$R$23))),'קטלוג עם מחירים'!A32,IF('מדידה הנדסית - קרקעית ותת''''ק'!$F$18:$F$18='מדידה הנדסית - קרקעית ותת''''ק'!$S$26,'קטלוג עם מחירים'!A77,IF('מדידה הנדסית - קרקעית ותת''''ק'!$F$18:$F$18='מדידה הנדסית - קרקעית ותת''''ק'!$S$27,'קטלוג עם מחירים'!A117,IF('מדידה הנדסית - קרקעית ותת''''ק'!$F$18:$F$18='מדידה הנדסית - קרקעית ותת''''ק'!$S$28,'קטלוג עם מחירים'!A157,IF('מדידה הנדסית - קרקעית ותת''''ק'!$F$18:$F$18='מדידה הנדסית - קרקעית ותת''''ק'!$S$29,'קטלוג עם מחירים'!A197,'קטלוג עם מחירים'!A32))))))</f>
        <v>-</v>
      </c>
      <c r="C91" s="87">
        <v>8.10</v>
      </c>
      <c r="D91" s="88" t="s">
        <v>125</v>
      </c>
      <c r="E91" s="88" t="s">
        <v>126</v>
      </c>
      <c r="F91" s="88" t="s">
        <v>127</v>
      </c>
      <c r="G91" s="90">
        <v>234</v>
      </c>
      <c r="H91" s="91">
        <f>IF($L$18&gt;1,1,IF(SUM($K$94:$K$110)&gt;0,HLOOKUP($F$15,$S$13:$V$16,2,FALSE),IF($F$123&lt;30000.1,HLOOKUP($F$15,$S$13:$V$16,4,FALSE),IF($F$123&lt;60000.1,HLOOKUP($F$15,$S$13:$V$16,3,FALSE),IF($F$123&gt;60000.1,HLOOKUP($F$15,$S$13:$V$16,2,FALSE))))))</f>
        <v>0.80</v>
      </c>
      <c r="I91" s="92">
        <f t="shared" si="16" ref="I91">$L$17</f>
        <v>1</v>
      </c>
      <c r="J91" s="93">
        <f t="shared" si="17" ref="J91">$L$18</f>
        <v>1</v>
      </c>
      <c r="K91" s="194">
        <v>0</v>
      </c>
      <c r="L91" s="351">
        <f>IF(J91=1,G91*K91*I91,G91*K91*J91)</f>
        <v>0</v>
      </c>
      <c r="M91" s="350">
        <f>L91*H91</f>
        <v>0</v>
      </c>
    </row>
    <row r="92" spans="2:13" s="13" customFormat="1" ht="55.5" customHeight="1" thickTop="1" thickBot="1">
      <c r="B92" s="86" t="str">
        <f>IF(K92&gt;0,'קטלוג עם מחירים'!A33,"-")</f>
        <v>-</v>
      </c>
      <c r="C92" s="87">
        <v>8.1999999999999993</v>
      </c>
      <c r="D92" s="88" t="s">
        <v>128</v>
      </c>
      <c r="E92" s="106" t="s">
        <v>129</v>
      </c>
      <c r="F92" s="88" t="s">
        <v>130</v>
      </c>
      <c r="G92" s="90">
        <v>1.1000000000000001</v>
      </c>
      <c r="H92" s="90" t="s">
        <v>532</v>
      </c>
      <c r="I92" s="90" t="s">
        <v>532</v>
      </c>
      <c r="J92" s="90" t="s">
        <v>532</v>
      </c>
      <c r="K92" s="194">
        <v>0</v>
      </c>
      <c r="L92" s="351">
        <f>$K$92*$G$92</f>
        <v>0</v>
      </c>
      <c r="M92" s="350">
        <f>L92</f>
        <v>0</v>
      </c>
    </row>
    <row r="93" spans="2:13" s="13" customFormat="1" ht="29.1" customHeight="1" thickTop="1" thickBot="1">
      <c r="B93" s="95"/>
      <c r="C93" s="85">
        <v>9</v>
      </c>
      <c r="D93" s="406" t="s">
        <v>131</v>
      </c>
      <c r="E93" s="407"/>
      <c r="F93" s="407"/>
      <c r="G93" s="407"/>
      <c r="H93" s="407"/>
      <c r="I93" s="407"/>
      <c r="J93" s="407"/>
      <c r="K93" s="407"/>
      <c r="L93" s="407"/>
      <c r="M93" s="408"/>
    </row>
    <row r="94" spans="2:13" s="13" customFormat="1" ht="267.75" customHeight="1" thickTop="1" thickBot="1">
      <c r="B94" s="86" t="str">
        <f>IF(K94=0,"-",IF(AND($F$18=$S$25,$F$17='מדידה הנדסית - קרקעית ותת''''ק'!$R$20:$R$20),'קטלוג עם מחירים'!A238,IF(AND($F$18=$S$25,$F$17='מדידה הנדסית - קרקעית ותת''''ק'!$R$21:$R$21),'קטלוג עם מחירים'!A278,IF(AND($F$18=$S$25,$F$17='מדידה הנדסית - קרקעית ותת''''ק'!$R$22:$R$22),'קטלוג עם מחירים'!A318,IF(AND($F$18=$S$25,$F$17='מדידה הנדסית - קרקעית ותת''''ק'!$R$23:$R$23),'קטלוג עם מחירים'!A358,IF(AND(OR($F$18=$S$25,SUM($M$116:$M$119)&gt;0),OR($F$17=$R$19,AND($F$15=$U$13,$F$17=$R$23))),'קטלוג עם מחירים'!A34,IF('מדידה הנדסית - קרקעית ותת''''ק'!$F$18:$F$18='מדידה הנדסית - קרקעית ותת''''ק'!$S$26,'קטלוג עם מחירים'!A78,IF('מדידה הנדסית - קרקעית ותת''''ק'!$F$18:$F$18='מדידה הנדסית - קרקעית ותת''''ק'!$S$27,'קטלוג עם מחירים'!A118,IF('מדידה הנדסית - קרקעית ותת''''ק'!$F$18:$F$18='מדידה הנדסית - קרקעית ותת''''ק'!$S$28,'קטלוג עם מחירים'!A158,IF('מדידה הנדסית - קרקעית ותת''''ק'!$F$18:$F$18='מדידה הנדסית - קרקעית ותת''''ק'!$S$29,'קטלוג עם מחירים'!A198))))))))))</f>
        <v>-</v>
      </c>
      <c r="C94" s="87">
        <v>9.10</v>
      </c>
      <c r="D94" s="88" t="s">
        <v>132</v>
      </c>
      <c r="E94" s="88" t="s">
        <v>133</v>
      </c>
      <c r="F94" s="88" t="s">
        <v>69</v>
      </c>
      <c r="G94" s="90">
        <v>4</v>
      </c>
      <c r="H94" s="91">
        <f t="shared" si="18" ref="H94:H106">IF($L$18&gt;1,1,IF(SUM($K$94:$K$110)&gt;0,HLOOKUP($F$15,$S$13:$V$16,2,FALSE),IF($F$123&lt;30000.1,HLOOKUP($F$15,$S$13:$V$16,4,FALSE),IF($F$123&lt;60000.1,HLOOKUP($F$15,$S$13:$V$16,3,FALSE),IF($F$123&gt;60000.1,HLOOKUP($F$15,$S$13:$V$16,2,FALSE))))))</f>
        <v>0.80</v>
      </c>
      <c r="I94" s="92">
        <f t="shared" si="19" ref="I94:I106">$L$17</f>
        <v>1</v>
      </c>
      <c r="J94" s="93">
        <f t="shared" si="20" ref="J94:J106">$L$18</f>
        <v>1</v>
      </c>
      <c r="K94" s="194">
        <v>0</v>
      </c>
      <c r="L94" s="351">
        <f>IF(J94=1,G94*K94*I94,G94*K94*J94)</f>
        <v>0</v>
      </c>
      <c r="M94" s="350">
        <f>L94*H94</f>
        <v>0</v>
      </c>
    </row>
    <row r="95" spans="2:13" s="13" customFormat="1" ht="267" customHeight="1" thickTop="1" thickBot="1">
      <c r="B95" s="86" t="str">
        <f>IF(K95=0,"-",IF(AND($F$18=$S$25,$F$17='מדידה הנדסית - קרקעית ותת''''ק'!$R$20:$R$20),'קטלוג עם מחירים'!A239,IF(AND($F$18=$S$25,$F$17='מדידה הנדסית - קרקעית ותת''''ק'!$R$21:$R$21),'קטלוג עם מחירים'!A279,IF(AND($F$18=$S$25,$F$17='מדידה הנדסית - קרקעית ותת''''ק'!$R$22:$R$22),'קטלוג עם מחירים'!A319,IF(AND($F$18=$S$25,$F$17='מדידה הנדסית - קרקעית ותת''''ק'!$R$23:$R$23),'קטלוג עם מחירים'!A359,IF(AND(OR($F$18=$S$25,SUM($M$116:$M$119)&gt;0),OR($F$17=$R$19,AND($F$15=$U$13,$F$17=$R$23))),'קטלוג עם מחירים'!A35,IF('מדידה הנדסית - קרקעית ותת''''ק'!$F$18:$F$18='מדידה הנדסית - קרקעית ותת''''ק'!$S$26,'קטלוג עם מחירים'!A79,IF('מדידה הנדסית - קרקעית ותת''''ק'!$F$18:$F$18='מדידה הנדסית - קרקעית ותת''''ק'!$S$27,'קטלוג עם מחירים'!A119,IF('מדידה הנדסית - קרקעית ותת''''ק'!$F$18:$F$18='מדידה הנדסית - קרקעית ותת''''ק'!$S$28,'קטלוג עם מחירים'!A159,IF('מדידה הנדסית - קרקעית ותת''''ק'!$F$18:$F$18='מדידה הנדסית - קרקעית ותת''''ק'!$S$29,'קטלוג עם מחירים'!A199))))))))))</f>
        <v>-</v>
      </c>
      <c r="C95" s="87" t="s">
        <v>134</v>
      </c>
      <c r="D95" s="88" t="s">
        <v>864</v>
      </c>
      <c r="E95" s="88" t="s">
        <v>133</v>
      </c>
      <c r="F95" s="88" t="s">
        <v>69</v>
      </c>
      <c r="G95" s="90">
        <v>8</v>
      </c>
      <c r="H95" s="91">
        <f t="shared" si="18"/>
        <v>0.80</v>
      </c>
      <c r="I95" s="92">
        <f t="shared" si="19"/>
        <v>1</v>
      </c>
      <c r="J95" s="93">
        <f t="shared" si="20"/>
        <v>1</v>
      </c>
      <c r="K95" s="194">
        <v>0</v>
      </c>
      <c r="L95" s="351">
        <f t="shared" si="21" ref="L95:L106">IF(J95=1,G95*K95*I95,G95*K95*J95)</f>
        <v>0</v>
      </c>
      <c r="M95" s="350">
        <f t="shared" si="22" ref="M95:M106">L95*H95</f>
        <v>0</v>
      </c>
    </row>
    <row r="96" spans="2:13" s="13" customFormat="1" ht="409.5" customHeight="1" thickTop="1" thickBot="1">
      <c r="B96" s="86" t="str">
        <f>IF(K96=0,"-",IF(AND($F$18=$S$25,$F$17='מדידה הנדסית - קרקעית ותת''''ק'!$R$20:$R$20),'קטלוג עם מחירים'!A240,IF(AND($F$18=$S$25,$F$17='מדידה הנדסית - קרקעית ותת''''ק'!$R$21:$R$21),'קטלוג עם מחירים'!A280,IF(AND($F$18=$S$25,$F$17='מדידה הנדסית - קרקעית ותת''''ק'!$R$22:$R$22),'קטלוג עם מחירים'!A320,IF(AND($F$18=$S$25,$F$17='מדידה הנדסית - קרקעית ותת''''ק'!$R$23:$R$23),'קטלוג עם מחירים'!A360,IF(AND(OR($F$18=$S$25,SUM($M$116:$M$119)&gt;0),OR($F$17=$R$19,AND($F$15=$U$13,$F$17=$R$23))),'קטלוג עם מחירים'!A36,IF('מדידה הנדסית - קרקעית ותת''''ק'!$F$18:$F$18='מדידה הנדסית - קרקעית ותת''''ק'!$S$26,'קטלוג עם מחירים'!A80,IF('מדידה הנדסית - קרקעית ותת''''ק'!$F$18:$F$18='מדידה הנדסית - קרקעית ותת''''ק'!$S$27,'קטלוג עם מחירים'!A120,IF('מדידה הנדסית - קרקעית ותת''''ק'!$F$18:$F$18='מדידה הנדסית - קרקעית ותת''''ק'!$S$28,'קטלוג עם מחירים'!A160,IF('מדידה הנדסית - קרקעית ותת''''ק'!$F$18:$F$18='מדידה הנדסית - קרקעית ותת''''ק'!$S$29,'קטלוג עם מחירים'!A200))))))))))</f>
        <v>-</v>
      </c>
      <c r="C96" s="87">
        <v>9.1999999999999993</v>
      </c>
      <c r="D96" s="88" t="s">
        <v>135</v>
      </c>
      <c r="E96" s="88" t="s">
        <v>136</v>
      </c>
      <c r="F96" s="88" t="s">
        <v>69</v>
      </c>
      <c r="G96" s="90">
        <v>9</v>
      </c>
      <c r="H96" s="91">
        <f t="shared" si="18"/>
        <v>0.80</v>
      </c>
      <c r="I96" s="92">
        <f t="shared" si="19"/>
        <v>1</v>
      </c>
      <c r="J96" s="93">
        <f t="shared" si="20"/>
        <v>1</v>
      </c>
      <c r="K96" s="194">
        <v>0</v>
      </c>
      <c r="L96" s="351">
        <f t="shared" si="21"/>
        <v>0</v>
      </c>
      <c r="M96" s="350">
        <f t="shared" si="22"/>
        <v>0</v>
      </c>
    </row>
    <row r="97" spans="2:13" s="13" customFormat="1" ht="366.75" customHeight="1" thickTop="1" thickBot="1">
      <c r="B97" s="86" t="str">
        <f>IF(K97=0,"-",IF(AND($F$18=$S$25,$F$17='מדידה הנדסית - קרקעית ותת''''ק'!$R$20:$R$20),'קטלוג עם מחירים'!A241,IF(AND($F$18=$S$25,$F$17='מדידה הנדסית - קרקעית ותת''''ק'!$R$21:$R$21),'קטלוג עם מחירים'!A281,IF(AND($F$18=$S$25,$F$17='מדידה הנדסית - קרקעית ותת''''ק'!$R$22:$R$22),'קטלוג עם מחירים'!A321,IF(AND($F$18=$S$25,$F$17='מדידה הנדסית - קרקעית ותת''''ק'!$R$23:$R$23),'קטלוג עם מחירים'!A361,IF(AND(OR($F$18=$S$25,SUM($M$116:$M$119)&gt;0),OR($F$17=$R$19,AND($F$15=$U$13,$F$17=$R$23))),'קטלוג עם מחירים'!A37,IF('מדידה הנדסית - קרקעית ותת''''ק'!$F$18:$F$18='מדידה הנדסית - קרקעית ותת''''ק'!$S$26,'קטלוג עם מחירים'!A81,IF('מדידה הנדסית - קרקעית ותת''''ק'!$F$18:$F$18='מדידה הנדסית - קרקעית ותת''''ק'!$S$27,'קטלוג עם מחירים'!A121,IF('מדידה הנדסית - קרקעית ותת''''ק'!$F$18:$F$18='מדידה הנדסית - קרקעית ותת''''ק'!$S$28,'קטלוג עם מחירים'!A161,IF('מדידה הנדסית - קרקעית ותת''''ק'!$F$18:$F$18='מדידה הנדסית - קרקעית ותת''''ק'!$S$29,'קטלוג עם מחירים'!A201))))))))))</f>
        <v>-</v>
      </c>
      <c r="C97" s="87" t="s">
        <v>137</v>
      </c>
      <c r="D97" s="88" t="s">
        <v>865</v>
      </c>
      <c r="E97" s="88" t="s">
        <v>136</v>
      </c>
      <c r="F97" s="88" t="s">
        <v>69</v>
      </c>
      <c r="G97" s="90">
        <v>13</v>
      </c>
      <c r="H97" s="91">
        <f t="shared" si="18"/>
        <v>0.80</v>
      </c>
      <c r="I97" s="92">
        <f t="shared" si="19"/>
        <v>1</v>
      </c>
      <c r="J97" s="93">
        <f t="shared" si="20"/>
        <v>1</v>
      </c>
      <c r="K97" s="194">
        <v>0</v>
      </c>
      <c r="L97" s="351">
        <f t="shared" si="21"/>
        <v>0</v>
      </c>
      <c r="M97" s="350">
        <f t="shared" si="22"/>
        <v>0</v>
      </c>
    </row>
    <row r="98" spans="2:13" s="13" customFormat="1" ht="327" customHeight="1" thickTop="1" thickBot="1">
      <c r="B98" s="86" t="str">
        <f>IF(K98=0,"-",IF(AND($F$18=$S$25,$F$17='מדידה הנדסית - קרקעית ותת''''ק'!$R$20:$R$20),'קטלוג עם מחירים'!A242,IF(AND($F$18=$S$25,$F$17='מדידה הנדסית - קרקעית ותת''''ק'!$R$21:$R$21),'קטלוג עם מחירים'!A282,IF(AND($F$18=$S$25,$F$17='מדידה הנדסית - קרקעית ותת''''ק'!$R$22:$R$22),'קטלוג עם מחירים'!A322,IF(AND($F$18=$S$25,$F$17='מדידה הנדסית - קרקעית ותת''''ק'!$R$23:$R$23),'קטלוג עם מחירים'!A362,IF(AND(OR($F$18=$S$25,SUM($M$116:$M$119)&gt;0),OR($F$17=$R$19,AND($F$15=$U$13,$F$17=$R$23))),'קטלוג עם מחירים'!A38,IF('מדידה הנדסית - קרקעית ותת''''ק'!$F$18:$F$18='מדידה הנדסית - קרקעית ותת''''ק'!$S$26,'קטלוג עם מחירים'!A82,IF('מדידה הנדסית - קרקעית ותת''''ק'!$F$18:$F$18='מדידה הנדסית - קרקעית ותת''''ק'!$S$27,'קטלוג עם מחירים'!A122,IF('מדידה הנדסית - קרקעית ותת''''ק'!$F$18:$F$18='מדידה הנדסית - קרקעית ותת''''ק'!$S$28,'קטלוג עם מחירים'!A162,IF('מדידה הנדסית - קרקעית ותת''''ק'!$F$18:$F$18='מדידה הנדסית - קרקעית ותת''''ק'!$S$29,'קטלוג עם מחירים'!A202))))))))))</f>
        <v>-</v>
      </c>
      <c r="C98" s="87">
        <v>9.3000000000000007</v>
      </c>
      <c r="D98" s="88" t="s">
        <v>138</v>
      </c>
      <c r="E98" s="88" t="s">
        <v>139</v>
      </c>
      <c r="F98" s="88" t="s">
        <v>140</v>
      </c>
      <c r="G98" s="90">
        <v>1.50</v>
      </c>
      <c r="H98" s="91">
        <f t="shared" si="18"/>
        <v>0.80</v>
      </c>
      <c r="I98" s="92">
        <f t="shared" si="19"/>
        <v>1</v>
      </c>
      <c r="J98" s="93">
        <f t="shared" si="20"/>
        <v>1</v>
      </c>
      <c r="K98" s="194">
        <v>0</v>
      </c>
      <c r="L98" s="351">
        <f t="shared" si="21"/>
        <v>0</v>
      </c>
      <c r="M98" s="350">
        <f t="shared" si="22"/>
        <v>0</v>
      </c>
    </row>
    <row r="99" spans="2:13" s="13" customFormat="1" ht="167.25" customHeight="1" thickTop="1" thickBot="1">
      <c r="B99" s="86" t="str">
        <f>IF(K99=0,"-",IF(AND($F$18=$S$25,$F$17='מדידה הנדסית - קרקעית ותת''''ק'!$R$20:$R$20),'קטלוג עם מחירים'!A243,IF(AND($F$18=$S$25,$F$17='מדידה הנדסית - קרקעית ותת''''ק'!$R$21:$R$21),'קטלוג עם מחירים'!A283,IF(AND($F$18=$S$25,$F$17='מדידה הנדסית - קרקעית ותת''''ק'!$R$22:$R$22),'קטלוג עם מחירים'!A323,IF(AND($F$18=$S$25,$F$17='מדידה הנדסית - קרקעית ותת''''ק'!$R$23:$R$23),'קטלוג עם מחירים'!A363,IF(AND(OR($F$18=$S$25,SUM($M$116:$M$119)&gt;0),OR($F$17=$R$19,AND($F$15=$U$13,$F$17=$R$23))),'קטלוג עם מחירים'!A39,IF('מדידה הנדסית - קרקעית ותת''''ק'!$F$18:$F$18='מדידה הנדסית - קרקעית ותת''''ק'!$S$26,'קטלוג עם מחירים'!A83,IF('מדידה הנדסית - קרקעית ותת''''ק'!$F$18:$F$18='מדידה הנדסית - קרקעית ותת''''ק'!$S$27,'קטלוג עם מחירים'!A123,IF('מדידה הנדסית - קרקעית ותת''''ק'!$F$18:$F$18='מדידה הנדסית - קרקעית ותת''''ק'!$S$28,'קטלוג עם מחירים'!A163,IF('מדידה הנדסית - קרקעית ותת''''ק'!$F$18:$F$18='מדידה הנדסית - קרקעית ותת''''ק'!$S$29,'קטלוג עם מחירים'!A203))))))))))</f>
        <v>-</v>
      </c>
      <c r="C99" s="87" t="s">
        <v>141</v>
      </c>
      <c r="D99" s="88" t="s">
        <v>866</v>
      </c>
      <c r="E99" s="88" t="s">
        <v>139</v>
      </c>
      <c r="F99" s="88" t="s">
        <v>140</v>
      </c>
      <c r="G99" s="90">
        <v>4</v>
      </c>
      <c r="H99" s="91">
        <f t="shared" si="18"/>
        <v>0.80</v>
      </c>
      <c r="I99" s="92">
        <f t="shared" si="19"/>
        <v>1</v>
      </c>
      <c r="J99" s="93">
        <f t="shared" si="20"/>
        <v>1</v>
      </c>
      <c r="K99" s="194">
        <v>0</v>
      </c>
      <c r="L99" s="351">
        <f t="shared" si="21"/>
        <v>0</v>
      </c>
      <c r="M99" s="350">
        <f t="shared" si="22"/>
        <v>0</v>
      </c>
    </row>
    <row r="100" spans="2:13" s="13" customFormat="1" ht="167.25" customHeight="1" thickTop="1" thickBot="1">
      <c r="B100" s="86" t="str">
        <f>IF(K100=0,"-",IF(AND($F$18=$S$25,$F$17='מדידה הנדסית - קרקעית ותת''''ק'!$R$20:$R$20),'קטלוג עם מחירים'!A244,IF(AND($F$18=$S$25,$F$17='מדידה הנדסית - קרקעית ותת''''ק'!$R$21:$R$21),'קטלוג עם מחירים'!A284,IF(AND($F$18=$S$25,$F$17='מדידה הנדסית - קרקעית ותת''''ק'!$R$22:$R$22),'קטלוג עם מחירים'!A324,IF(AND($F$18=$S$25,$F$17='מדידה הנדסית - קרקעית ותת''''ק'!$R$23:$R$23),'קטלוג עם מחירים'!A364,IF(AND(OR($F$18=$S$25,SUM($M$116:$M$119)&gt;0),OR($F$17=$R$19,AND($F$15=$U$13,$F$17=$R$23))),'קטלוג עם מחירים'!A40,IF('מדידה הנדסית - קרקעית ותת''''ק'!$F$18:$F$18='מדידה הנדסית - קרקעית ותת''''ק'!$S$26,'קטלוג עם מחירים'!A84,IF('מדידה הנדסית - קרקעית ותת''''ק'!$F$18:$F$18='מדידה הנדסית - קרקעית ותת''''ק'!$S$27,'קטלוג עם מחירים'!A124,IF('מדידה הנדסית - קרקעית ותת''''ק'!$F$18:$F$18='מדידה הנדסית - קרקעית ותת''''ק'!$S$28,'קטלוג עם מחירים'!A164,IF('מדידה הנדסית - קרקעית ותת''''ק'!$F$18:$F$18='מדידה הנדסית - קרקעית ותת''''ק'!$S$29,'קטלוג עם מחירים'!A204))))))))))</f>
        <v>-</v>
      </c>
      <c r="C100" s="87">
        <v>9.40</v>
      </c>
      <c r="D100" s="88" t="s">
        <v>142</v>
      </c>
      <c r="E100" s="88" t="s">
        <v>139</v>
      </c>
      <c r="F100" s="88" t="s">
        <v>140</v>
      </c>
      <c r="G100" s="90">
        <v>1</v>
      </c>
      <c r="H100" s="91">
        <f t="shared" si="18"/>
        <v>0.80</v>
      </c>
      <c r="I100" s="92">
        <f t="shared" si="19"/>
        <v>1</v>
      </c>
      <c r="J100" s="93">
        <f t="shared" si="20"/>
        <v>1</v>
      </c>
      <c r="K100" s="194">
        <v>0</v>
      </c>
      <c r="L100" s="351">
        <f t="shared" si="21"/>
        <v>0</v>
      </c>
      <c r="M100" s="350">
        <f t="shared" si="22"/>
        <v>0</v>
      </c>
    </row>
    <row r="101" spans="2:13" s="13" customFormat="1" ht="167.25" customHeight="1" thickTop="1" thickBot="1">
      <c r="B101" s="86" t="str">
        <f>IF(K101=0,"-",IF(AND($F$18=$S$25,$F$17='מדידה הנדסית - קרקעית ותת''''ק'!$R$20:$R$20),'קטלוג עם מחירים'!A245,IF(AND($F$18=$S$25,$F$17='מדידה הנדסית - קרקעית ותת''''ק'!$R$21:$R$21),'קטלוג עם מחירים'!A285,IF(AND($F$18=$S$25,$F$17='מדידה הנדסית - קרקעית ותת''''ק'!$R$22:$R$22),'קטלוג עם מחירים'!A325,IF(AND($F$18=$S$25,$F$17='מדידה הנדסית - קרקעית ותת''''ק'!$R$23:$R$23),'קטלוג עם מחירים'!A365,IF(AND(OR($F$18=$S$25,SUM($M$116:$M$119)&gt;0),OR($F$17=$R$19,AND($F$15=$U$13,$F$17=$R$23))),'קטלוג עם מחירים'!A41,IF('מדידה הנדסית - קרקעית ותת''''ק'!$F$18:$F$18='מדידה הנדסית - קרקעית ותת''''ק'!$S$26,'קטלוג עם מחירים'!A85,IF('מדידה הנדסית - קרקעית ותת''''ק'!$F$18:$F$18='מדידה הנדסית - קרקעית ותת''''ק'!$S$27,'קטלוג עם מחירים'!A125,IF('מדידה הנדסית - קרקעית ותת''''ק'!$F$18:$F$18='מדידה הנדסית - קרקעית ותת''''ק'!$S$28,'קטלוג עם מחירים'!A165,IF('מדידה הנדסית - קרקעית ותת''''ק'!$F$18:$F$18='מדידה הנדסית - קרקעית ותת''''ק'!$S$29,'קטלוג עם מחירים'!A205))))))))))</f>
        <v>-</v>
      </c>
      <c r="C101" s="87" t="s">
        <v>143</v>
      </c>
      <c r="D101" s="88" t="s">
        <v>867</v>
      </c>
      <c r="E101" s="88" t="s">
        <v>139</v>
      </c>
      <c r="F101" s="88" t="s">
        <v>140</v>
      </c>
      <c r="G101" s="90">
        <v>3</v>
      </c>
      <c r="H101" s="91">
        <f t="shared" si="18"/>
        <v>0.80</v>
      </c>
      <c r="I101" s="92">
        <f t="shared" si="19"/>
        <v>1</v>
      </c>
      <c r="J101" s="93">
        <f t="shared" si="20"/>
        <v>1</v>
      </c>
      <c r="K101" s="194">
        <v>0</v>
      </c>
      <c r="L101" s="351">
        <f t="shared" si="21"/>
        <v>0</v>
      </c>
      <c r="M101" s="350">
        <f t="shared" si="22"/>
        <v>0</v>
      </c>
    </row>
    <row r="102" spans="2:13" s="13" customFormat="1" ht="167.25" customHeight="1" thickTop="1" thickBot="1">
      <c r="B102" s="86" t="str">
        <f>IF(K102=0,"-",IF(AND($F$18=$S$25,$F$17='מדידה הנדסית - קרקעית ותת''''ק'!$R$20:$R$20),'קטלוג עם מחירים'!A246,IF(AND($F$18=$S$25,$F$17='מדידה הנדסית - קרקעית ותת''''ק'!$R$21:$R$21),'קטלוג עם מחירים'!A286,IF(AND($F$18=$S$25,$F$17='מדידה הנדסית - קרקעית ותת''''ק'!$R$22:$R$22),'קטלוג עם מחירים'!A326,IF(AND($F$18=$S$25,$F$17='מדידה הנדסית - קרקעית ותת''''ק'!$R$23:$R$23),'קטלוג עם מחירים'!A366,IF(AND(OR($F$18=$S$25,SUM($M$116:$M$119)&gt;0),OR($F$17=$R$19,AND($F$15=$U$13,$F$17=$R$23))),'קטלוג עם מחירים'!A42,IF('מדידה הנדסית - קרקעית ותת''''ק'!$F$18:$F$18='מדידה הנדסית - קרקעית ותת''''ק'!$S$26,'קטלוג עם מחירים'!A86,IF('מדידה הנדסית - קרקעית ותת''''ק'!$F$18:$F$18='מדידה הנדסית - קרקעית ותת''''ק'!$S$27,'קטלוג עם מחירים'!A126,IF('מדידה הנדסית - קרקעית ותת''''ק'!$F$18:$F$18='מדידה הנדסית - קרקעית ותת''''ק'!$S$28,'קטלוג עם מחירים'!A166,IF('מדידה הנדסית - קרקעית ותת''''ק'!$F$18:$F$18='מדידה הנדסית - קרקעית ותת''''ק'!$S$29,'קטלוג עם מחירים'!A206))))))))))</f>
        <v>-</v>
      </c>
      <c r="C102" s="87">
        <v>9.50</v>
      </c>
      <c r="D102" s="88" t="s">
        <v>144</v>
      </c>
      <c r="E102" s="88" t="s">
        <v>139</v>
      </c>
      <c r="F102" s="88" t="s">
        <v>140</v>
      </c>
      <c r="G102" s="90">
        <v>0.50</v>
      </c>
      <c r="H102" s="91">
        <f t="shared" si="18"/>
        <v>0.80</v>
      </c>
      <c r="I102" s="92">
        <f t="shared" si="19"/>
        <v>1</v>
      </c>
      <c r="J102" s="93">
        <f t="shared" si="20"/>
        <v>1</v>
      </c>
      <c r="K102" s="194">
        <v>0</v>
      </c>
      <c r="L102" s="351">
        <f t="shared" si="21"/>
        <v>0</v>
      </c>
      <c r="M102" s="350">
        <f t="shared" si="22"/>
        <v>0</v>
      </c>
    </row>
    <row r="103" spans="2:13" s="13" customFormat="1" ht="167.25" customHeight="1" thickTop="1" thickBot="1">
      <c r="B103" s="86" t="str">
        <f>IF(K103=0,"-",IF(AND($F$18=$S$25,$F$17='מדידה הנדסית - קרקעית ותת''''ק'!$R$20:$R$20),'קטלוג עם מחירים'!A247,IF(AND($F$18=$S$25,$F$17='מדידה הנדסית - קרקעית ותת''''ק'!$R$21:$R$21),'קטלוג עם מחירים'!A287,IF(AND($F$18=$S$25,$F$17='מדידה הנדסית - קרקעית ותת''''ק'!$R$22:$R$22),'קטלוג עם מחירים'!A327,IF(AND($F$18=$S$25,$F$17='מדידה הנדסית - קרקעית ותת''''ק'!$R$23:$R$23),'קטלוג עם מחירים'!A367,IF(AND(OR($F$18=$S$25,SUM($M$116:$M$119)&gt;0),OR($F$17=$R$19,AND($F$15=$U$13,$F$17=$R$23))),'קטלוג עם מחירים'!A43,IF('מדידה הנדסית - קרקעית ותת''''ק'!$F$18:$F$18='מדידה הנדסית - קרקעית ותת''''ק'!$S$26,'קטלוג עם מחירים'!A87,IF('מדידה הנדסית - קרקעית ותת''''ק'!$F$18:$F$18='מדידה הנדסית - קרקעית ותת''''ק'!$S$27,'קטלוג עם מחירים'!A127,IF('מדידה הנדסית - קרקעית ותת''''ק'!$F$18:$F$18='מדידה הנדסית - קרקעית ותת''''ק'!$S$28,'קטלוג עם מחירים'!A167,IF('מדידה הנדסית - קרקעית ותת''''ק'!$F$18:$F$18='מדידה הנדסית - קרקעית ותת''''ק'!$S$29,'קטלוג עם מחירים'!A207))))))))))</f>
        <v>-</v>
      </c>
      <c r="C103" s="87" t="s">
        <v>145</v>
      </c>
      <c r="D103" s="88" t="s">
        <v>146</v>
      </c>
      <c r="E103" s="88" t="s">
        <v>139</v>
      </c>
      <c r="F103" s="88" t="s">
        <v>140</v>
      </c>
      <c r="G103" s="90">
        <v>2.50</v>
      </c>
      <c r="H103" s="91">
        <f t="shared" si="18"/>
        <v>0.80</v>
      </c>
      <c r="I103" s="92">
        <f t="shared" si="19"/>
        <v>1</v>
      </c>
      <c r="J103" s="93">
        <f t="shared" si="20"/>
        <v>1</v>
      </c>
      <c r="K103" s="194">
        <v>0</v>
      </c>
      <c r="L103" s="351">
        <f t="shared" si="21"/>
        <v>0</v>
      </c>
      <c r="M103" s="350">
        <f t="shared" si="22"/>
        <v>0</v>
      </c>
    </row>
    <row r="104" spans="2:13" s="13" customFormat="1" ht="167.25" customHeight="1" thickTop="1" thickBot="1">
      <c r="B104" s="86" t="str">
        <f>IF(K104=0,"-",IF(AND($F$18=$S$25,$F$17='מדידה הנדסית - קרקעית ותת''''ק'!$R$20:$R$20),'קטלוג עם מחירים'!A248,IF(AND($F$18=$S$25,$F$17='מדידה הנדסית - קרקעית ותת''''ק'!$R$21:$R$21),'קטלוג עם מחירים'!A288,IF(AND($F$18=$S$25,$F$17='מדידה הנדסית - קרקעית ותת''''ק'!$R$22:$R$22),'קטלוג עם מחירים'!A328,IF(AND($F$18=$S$25,$F$17='מדידה הנדסית - קרקעית ותת''''ק'!$R$23:$R$23),'קטלוג עם מחירים'!A368,IF(AND(OR($F$18=$S$25,SUM($M$116:$M$119)&gt;0),OR($F$17=$R$19,AND($F$15=$U$13,$F$17=$R$23))),'קטלוג עם מחירים'!A44,IF('מדידה הנדסית - קרקעית ותת''''ק'!$F$18:$F$18='מדידה הנדסית - קרקעית ותת''''ק'!$S$26,'קטלוג עם מחירים'!A88,IF('מדידה הנדסית - קרקעית ותת''''ק'!$F$18:$F$18='מדידה הנדסית - קרקעית ותת''''ק'!$S$27,'קטלוג עם מחירים'!A128,IF('מדידה הנדסית - קרקעית ותת''''ק'!$F$18:$F$18='מדידה הנדסית - קרקעית ותת''''ק'!$S$28,'קטלוג עם מחירים'!A168,IF('מדידה הנדסית - קרקעית ותת''''ק'!$F$18:$F$18='מדידה הנדסית - קרקעית ותת''''ק'!$S$29,'קטלוג עם מחירים'!A208))))))))))</f>
        <v>-</v>
      </c>
      <c r="C104" s="87">
        <v>9.6999999999999993</v>
      </c>
      <c r="D104" s="88" t="s">
        <v>147</v>
      </c>
      <c r="E104" s="88" t="s">
        <v>148</v>
      </c>
      <c r="F104" s="88" t="s">
        <v>82</v>
      </c>
      <c r="G104" s="90">
        <v>4500</v>
      </c>
      <c r="H104" s="91">
        <f t="shared" si="18"/>
        <v>0.80</v>
      </c>
      <c r="I104" s="92">
        <f t="shared" si="19"/>
        <v>1</v>
      </c>
      <c r="J104" s="93">
        <f t="shared" si="20"/>
        <v>1</v>
      </c>
      <c r="K104" s="194">
        <v>0</v>
      </c>
      <c r="L104" s="351">
        <f t="shared" si="21"/>
        <v>0</v>
      </c>
      <c r="M104" s="350">
        <f t="shared" si="22"/>
        <v>0</v>
      </c>
    </row>
    <row r="105" spans="2:13" s="13" customFormat="1" ht="163.5" thickTop="1" thickBot="1">
      <c r="B105" s="86" t="str">
        <f>IF(K105=0,"-",IF(AND($F$18=$S$25,$F$17='מדידה הנדסית - קרקעית ותת''''ק'!$R$20:$R$20),'קטלוג עם מחירים'!A249,IF(AND($F$18=$S$25,$F$17='מדידה הנדסית - קרקעית ותת''''ק'!$R$21:$R$21),'קטלוג עם מחירים'!A289,IF(AND($F$18=$S$25,$F$17='מדידה הנדסית - קרקעית ותת''''ק'!$R$22:$R$22),'קטלוג עם מחירים'!A329,IF(AND($F$18=$S$25,$F$17='מדידה הנדסית - קרקעית ותת''''ק'!$R$23:$R$23),'קטלוג עם מחירים'!A369,IF(AND(OR($F$18=$S$25,SUM($M$116:$M$119)&gt;0),OR($F$17=$R$19,AND($F$15=$U$13,$F$17=$R$23))),'קטלוג עם מחירים'!A45,IF('מדידה הנדסית - קרקעית ותת''''ק'!$F$18:$F$18='מדידה הנדסית - קרקעית ותת''''ק'!$S$26,'קטלוג עם מחירים'!A89,IF('מדידה הנדסית - קרקעית ותת''''ק'!$F$18:$F$18='מדידה הנדסית - קרקעית ותת''''ק'!$S$27,'קטלוג עם מחירים'!A129,IF('מדידה הנדסית - קרקעית ותת''''ק'!$F$18:$F$18='מדידה הנדסית - קרקעית ותת''''ק'!$S$28,'קטלוג עם מחירים'!A169,IF('מדידה הנדסית - קרקעית ותת''''ק'!$F$18:$F$18='מדידה הנדסית - קרקעית ותת''''ק'!$S$29,'קטלוג עם מחירים'!A209))))))))))</f>
        <v>-</v>
      </c>
      <c r="C105" s="87">
        <v>9.8000000000000007</v>
      </c>
      <c r="D105" s="88" t="s">
        <v>149</v>
      </c>
      <c r="E105" s="88" t="s">
        <v>150</v>
      </c>
      <c r="F105" s="88" t="s">
        <v>82</v>
      </c>
      <c r="G105" s="90">
        <v>6600</v>
      </c>
      <c r="H105" s="91">
        <f t="shared" si="18"/>
        <v>0.80</v>
      </c>
      <c r="I105" s="92">
        <f t="shared" si="19"/>
        <v>1</v>
      </c>
      <c r="J105" s="93">
        <f t="shared" si="20"/>
        <v>1</v>
      </c>
      <c r="K105" s="194">
        <v>0</v>
      </c>
      <c r="L105" s="351">
        <f t="shared" si="21"/>
        <v>0</v>
      </c>
      <c r="M105" s="350">
        <f t="shared" si="22"/>
        <v>0</v>
      </c>
    </row>
    <row r="106" spans="2:13" s="13" customFormat="1" ht="148.5" customHeight="1" thickTop="1" thickBot="1">
      <c r="B106" s="86" t="str">
        <f>IF(K106=0,"-",IF(AND($F$18=$S$25,$F$17='מדידה הנדסית - קרקעית ותת''''ק'!$R$20:$R$20),'קטלוג עם מחירים'!A250,IF(AND($F$18=$S$25,$F$17='מדידה הנדסית - קרקעית ותת''''ק'!$R$21:$R$21),'קטלוג עם מחירים'!A290,IF(AND($F$18=$S$25,$F$17='מדידה הנדסית - קרקעית ותת''''ק'!$R$22:$R$22),'קטלוג עם מחירים'!A330,IF(AND($F$18=$S$25,$F$17='מדידה הנדסית - קרקעית ותת''''ק'!$R$23:$R$23),'קטלוג עם מחירים'!A370,IF(AND(OR($F$18=$S$25,SUM($M$116:$M$119)&gt;0),OR($F$17=$R$19,AND($F$15=$U$13,$F$17=$R$23))),'קטלוג עם מחירים'!A46,IF('מדידה הנדסית - קרקעית ותת''''ק'!$F$18:$F$18='מדידה הנדסית - קרקעית ותת''''ק'!$S$26,'קטלוג עם מחירים'!A90,IF('מדידה הנדסית - קרקעית ותת''''ק'!$F$18:$F$18='מדידה הנדסית - קרקעית ותת''''ק'!$S$27,'קטלוג עם מחירים'!A130,IF('מדידה הנדסית - קרקעית ותת''''ק'!$F$18:$F$18='מדידה הנדסית - קרקעית ותת''''ק'!$S$28,'קטלוג עם מחירים'!A170,IF('מדידה הנדסית - קרקעית ותת''''ק'!$F$18:$F$18='מדידה הנדסית - קרקעית ותת''''ק'!$S$29,'קטלוג עם מחירים'!A210))))))))))</f>
        <v>-</v>
      </c>
      <c r="C106" s="87">
        <v>9.90</v>
      </c>
      <c r="D106" s="88" t="s">
        <v>151</v>
      </c>
      <c r="E106" s="88" t="s">
        <v>152</v>
      </c>
      <c r="F106" s="88" t="s">
        <v>153</v>
      </c>
      <c r="G106" s="90">
        <v>7500</v>
      </c>
      <c r="H106" s="91">
        <f t="shared" si="18"/>
        <v>0.80</v>
      </c>
      <c r="I106" s="92">
        <f t="shared" si="19"/>
        <v>1</v>
      </c>
      <c r="J106" s="93">
        <f t="shared" si="20"/>
        <v>1</v>
      </c>
      <c r="K106" s="194">
        <v>0</v>
      </c>
      <c r="L106" s="351">
        <f t="shared" si="21"/>
        <v>0</v>
      </c>
      <c r="M106" s="350">
        <f t="shared" si="22"/>
        <v>0</v>
      </c>
    </row>
    <row r="107" spans="2:13" s="13" customFormat="1" ht="49.5" customHeight="1" thickTop="1" thickBot="1">
      <c r="B107" s="86" t="str">
        <f>IF(K107&gt;0,'קטלוג עם מחירים'!A47,"-")</f>
        <v>-</v>
      </c>
      <c r="C107" s="107" t="s">
        <v>154</v>
      </c>
      <c r="D107" s="88" t="s">
        <v>155</v>
      </c>
      <c r="E107" s="88" t="s">
        <v>129</v>
      </c>
      <c r="F107" s="88" t="s">
        <v>82</v>
      </c>
      <c r="G107" s="90">
        <v>1500</v>
      </c>
      <c r="H107" s="108" t="s">
        <v>532</v>
      </c>
      <c r="I107" s="108" t="s">
        <v>532</v>
      </c>
      <c r="J107" s="108" t="s">
        <v>532</v>
      </c>
      <c r="K107" s="194">
        <v>0</v>
      </c>
      <c r="L107" s="351">
        <f t="shared" si="23" ref="L107:L108">G107*K107</f>
        <v>0</v>
      </c>
      <c r="M107" s="350">
        <f>L107</f>
        <v>0</v>
      </c>
    </row>
    <row r="108" spans="2:13" s="13" customFormat="1" ht="60" customHeight="1" thickTop="1" thickBot="1">
      <c r="B108" s="86" t="str">
        <f>IF(K108&gt;0,'קטלוג עם מחירים'!A48,"-")</f>
        <v>-</v>
      </c>
      <c r="C108" s="107" t="s">
        <v>156</v>
      </c>
      <c r="D108" s="88" t="s">
        <v>157</v>
      </c>
      <c r="E108" s="88" t="s">
        <v>129</v>
      </c>
      <c r="F108" s="88" t="s">
        <v>82</v>
      </c>
      <c r="G108" s="90">
        <v>1000</v>
      </c>
      <c r="H108" s="108" t="s">
        <v>532</v>
      </c>
      <c r="I108" s="108" t="s">
        <v>532</v>
      </c>
      <c r="J108" s="108" t="s">
        <v>532</v>
      </c>
      <c r="K108" s="194">
        <v>0</v>
      </c>
      <c r="L108" s="351">
        <f t="shared" si="23"/>
        <v>0</v>
      </c>
      <c r="M108" s="350">
        <f>L108</f>
        <v>0</v>
      </c>
    </row>
    <row r="109" spans="2:13" s="13" customFormat="1" ht="118.5" customHeight="1" thickTop="1" thickBot="1">
      <c r="B109" s="86" t="str">
        <f>IF(K109=0,"-",IF(AND($F$18=$S$25,$F$17='מדידה הנדסית - קרקעית ותת''''ק'!$R$20:$R$20),'קטלוג עם מחירים'!A251,IF(AND($F$18=$S$25,$F$17='מדידה הנדסית - קרקעית ותת''''ק'!$R$21:$R$21),'קטלוג עם מחירים'!A291,IF(AND($F$18=$S$25,$F$17='מדידה הנדסית - קרקעית ותת''''ק'!$R$22:$R$22),'קטלוג עם מחירים'!A331,IF(AND($F$18=$S$25,$F$17='מדידה הנדסית - קרקעית ותת''''ק'!$R$23:$R$23),'קטלוג עם מחירים'!A371,IF(AND(OR($F$18=$S$25,SUM($M$116:$M$119)&gt;0),OR($F$17=$R$19,AND($F$15=$U$13,$F$17=$R$23))),'קטלוג עם מחירים'!A49,IF('מדידה הנדסית - קרקעית ותת''''ק'!$F$18:$F$18='מדידה הנדסית - קרקעית ותת''''ק'!$S$26,'קטלוג עם מחירים'!A91,IF('מדידה הנדסית - קרקעית ותת''''ק'!$F$18:$F$18='מדידה הנדסית - קרקעית ותת''''ק'!$S$27,'קטלוג עם מחירים'!A131,IF('מדידה הנדסית - קרקעית ותת''''ק'!$F$18:$F$18='מדידה הנדסית - קרקעית ותת''''ק'!$S$28,'קטלוג עם מחירים'!A171,IF('מדידה הנדסית - קרקעית ותת''''ק'!$F$18:$F$18='מדידה הנדסית - קרקעית ותת''''ק'!$S$29,'קטלוג עם מחירים'!A211))))))))))</f>
        <v>-</v>
      </c>
      <c r="C109" s="87" t="s">
        <v>158</v>
      </c>
      <c r="D109" s="88" t="s">
        <v>159</v>
      </c>
      <c r="E109" s="88" t="s">
        <v>160</v>
      </c>
      <c r="F109" s="88" t="s">
        <v>82</v>
      </c>
      <c r="G109" s="90">
        <v>2500</v>
      </c>
      <c r="H109" s="91">
        <f>IF($L$18&gt;1,1,IF(SUM($K$94:$K$110)&gt;0,HLOOKUP($F$15,$S$13:$V$16,2,FALSE),IF($F$123&lt;30000.1,HLOOKUP($F$15,$S$13:$V$16,4,FALSE),IF($F$123&lt;60000.1,HLOOKUP($F$15,$S$13:$V$16,3,FALSE),IF($F$123&gt;60000.1,HLOOKUP($F$15,$S$13:$V$16,2,FALSE))))))</f>
        <v>0.80</v>
      </c>
      <c r="I109" s="92">
        <f t="shared" si="24" ref="I109:I110">$L$17</f>
        <v>1</v>
      </c>
      <c r="J109" s="93">
        <f t="shared" si="25" ref="J109:J110">$L$18</f>
        <v>1</v>
      </c>
      <c r="K109" s="194">
        <v>0</v>
      </c>
      <c r="L109" s="351">
        <f>IF(J109=1,G109*K109*I109,G109*K109*J109)</f>
        <v>0</v>
      </c>
      <c r="M109" s="350">
        <f>L109*H109</f>
        <v>0</v>
      </c>
    </row>
    <row r="110" spans="2:13" s="13" customFormat="1" ht="153" customHeight="1" thickTop="1" thickBot="1">
      <c r="B110" s="86" t="str">
        <f>IF(K110=0,"-",IF(AND($F$18=$S$25,$F$17='מדידה הנדסית - קרקעית ותת''''ק'!$R$20:$R$20),'קטלוג עם מחירים'!A252,IF(AND($F$18=$S$25,$F$17='מדידה הנדסית - קרקעית ותת''''ק'!$R$21:$R$21),'קטלוג עם מחירים'!A292,IF(AND($F$18=$S$25,$F$17='מדידה הנדסית - קרקעית ותת''''ק'!$R$22:$R$22),'קטלוג עם מחירים'!A332,IF(AND($F$18=$S$25,$F$17='מדידה הנדסית - קרקעית ותת''''ק'!$R$23:$R$23),'קטלוג עם מחירים'!A372,IF(AND(OR($F$18=$S$25,SUM($M$116:$M$119)&gt;0),OR($F$17=$R$19,AND($F$15=$U$13,$F$17=$R$23))),'קטלוג עם מחירים'!A50,IF('מדידה הנדסית - קרקעית ותת''''ק'!$F$18:$F$18='מדידה הנדסית - קרקעית ותת''''ק'!$S$26,'קטלוג עם מחירים'!A92,IF('מדידה הנדסית - קרקעית ותת''''ק'!$F$18:$F$18='מדידה הנדסית - קרקעית ותת''''ק'!$S$27,'קטלוג עם מחירים'!A132,IF('מדידה הנדסית - קרקעית ותת''''ק'!$F$18:$F$18='מדידה הנדסית - קרקעית ותת''''ק'!$S$28,'קטלוג עם מחירים'!A172,IF('מדידה הנדסית - קרקעית ותת''''ק'!$F$18:$F$18='מדידה הנדסית - קרקעית ותת''''ק'!$S$29,'קטלוג עם מחירים'!A212))))))))))</f>
        <v>-</v>
      </c>
      <c r="C110" s="87" t="s">
        <v>161</v>
      </c>
      <c r="D110" s="88" t="s">
        <v>162</v>
      </c>
      <c r="E110" s="88" t="s">
        <v>163</v>
      </c>
      <c r="F110" s="88" t="s">
        <v>82</v>
      </c>
      <c r="G110" s="90">
        <v>2000</v>
      </c>
      <c r="H110" s="91">
        <f>IF($L$18&gt;1,1,IF(SUM($K$94:$K$110)&gt;0,HLOOKUP($F$15,$S$13:$V$16,2,FALSE),IF($F$123&lt;30000.1,HLOOKUP($F$15,$S$13:$V$16,4,FALSE),IF($F$123&lt;60000.1,HLOOKUP($F$15,$S$13:$V$16,3,FALSE),IF($F$123&gt;60000.1,HLOOKUP($F$15,$S$13:$V$16,2,FALSE))))))</f>
        <v>0.80</v>
      </c>
      <c r="I110" s="92">
        <f t="shared" si="24"/>
        <v>1</v>
      </c>
      <c r="J110" s="93">
        <f t="shared" si="25"/>
        <v>1</v>
      </c>
      <c r="K110" s="194">
        <v>0</v>
      </c>
      <c r="L110" s="351">
        <f>IF(J110=1,G110*K110*I110,G110*K110*J110)</f>
        <v>0</v>
      </c>
      <c r="M110" s="350">
        <f>L110*H110</f>
        <v>0</v>
      </c>
    </row>
    <row r="111" spans="2:13" s="13" customFormat="1" ht="21" thickTop="1">
      <c r="B111" s="109"/>
      <c r="C111" s="424" t="s">
        <v>164</v>
      </c>
      <c r="D111" s="424"/>
      <c r="E111" s="424"/>
      <c r="F111" s="424"/>
      <c r="G111" s="424"/>
      <c r="H111" s="424"/>
      <c r="I111" s="424"/>
      <c r="J111" s="424"/>
      <c r="K111" s="424"/>
      <c r="L111" s="424"/>
      <c r="M111" s="425"/>
    </row>
    <row r="112" spans="2:13" s="13" customFormat="1" ht="21" thickBot="1">
      <c r="B112" s="95"/>
      <c r="C112" s="110">
        <v>15</v>
      </c>
      <c r="D112" s="426" t="s">
        <v>165</v>
      </c>
      <c r="E112" s="427"/>
      <c r="F112" s="427"/>
      <c r="G112" s="427"/>
      <c r="H112" s="427"/>
      <c r="I112" s="427"/>
      <c r="J112" s="427"/>
      <c r="K112" s="427"/>
      <c r="L112" s="427"/>
      <c r="M112" s="425"/>
    </row>
    <row r="113" spans="1:13" s="13" customFormat="1" ht="49.5" customHeight="1" thickTop="1" thickBot="1">
      <c r="A113" s="77"/>
      <c r="B113" s="86" t="str">
        <f>IF(K113&gt;0,'קטלוג עם מחירים'!A51,"-")</f>
        <v>-</v>
      </c>
      <c r="C113" s="88">
        <v>15.10</v>
      </c>
      <c r="D113" s="88" t="s">
        <v>166</v>
      </c>
      <c r="E113" s="88" t="s">
        <v>167</v>
      </c>
      <c r="F113" s="88" t="s">
        <v>153</v>
      </c>
      <c r="G113" s="90">
        <v>8000</v>
      </c>
      <c r="H113" s="90" t="s">
        <v>532</v>
      </c>
      <c r="I113" s="90" t="s">
        <v>532</v>
      </c>
      <c r="J113" s="90" t="s">
        <v>532</v>
      </c>
      <c r="K113" s="147">
        <v>0</v>
      </c>
      <c r="L113" s="351">
        <f>$K$113*$G$113</f>
        <v>0</v>
      </c>
      <c r="M113" s="350">
        <f>L113</f>
        <v>0</v>
      </c>
    </row>
    <row r="114" spans="1:13" s="13" customFormat="1" ht="58.5" customHeight="1" thickTop="1" thickBot="1">
      <c r="A114" s="77"/>
      <c r="B114" s="86" t="str">
        <f>IF(K114&gt;0,'קטלוג עם מחירים'!A52,"-")</f>
        <v>-</v>
      </c>
      <c r="C114" s="88">
        <v>15.20</v>
      </c>
      <c r="D114" s="88" t="s">
        <v>168</v>
      </c>
      <c r="E114" s="88" t="s">
        <v>167</v>
      </c>
      <c r="F114" s="88" t="s">
        <v>153</v>
      </c>
      <c r="G114" s="90">
        <v>622</v>
      </c>
      <c r="H114" s="90" t="s">
        <v>532</v>
      </c>
      <c r="I114" s="90" t="s">
        <v>532</v>
      </c>
      <c r="J114" s="90" t="s">
        <v>532</v>
      </c>
      <c r="K114" s="147">
        <v>0</v>
      </c>
      <c r="L114" s="351">
        <f>$K$114*$G$114</f>
        <v>0</v>
      </c>
      <c r="M114" s="350">
        <f>L114</f>
        <v>0</v>
      </c>
    </row>
    <row r="115" spans="1:13" s="13" customFormat="1" ht="38.25" customHeight="1" thickTop="1">
      <c r="A115" s="77"/>
      <c r="B115" s="109"/>
      <c r="C115" s="424" t="s">
        <v>650</v>
      </c>
      <c r="D115" s="424"/>
      <c r="E115" s="424"/>
      <c r="F115" s="424"/>
      <c r="G115" s="424"/>
      <c r="H115" s="424"/>
      <c r="I115" s="424"/>
      <c r="J115" s="424"/>
      <c r="K115" s="466"/>
      <c r="L115" s="424"/>
      <c r="M115" s="425"/>
    </row>
    <row r="116" spans="1:13" s="13" customFormat="1" ht="92.25" customHeight="1">
      <c r="A116" s="77"/>
      <c r="B116" s="86" t="str">
        <f>IF(M116&gt;0,'קטלוג עם מחירים'!A394,"-")</f>
        <v>-</v>
      </c>
      <c r="C116" s="88">
        <v>10.10</v>
      </c>
      <c r="D116" s="88" t="s">
        <v>651</v>
      </c>
      <c r="E116" s="88" t="s">
        <v>48</v>
      </c>
      <c r="F116" s="88" t="s">
        <v>130</v>
      </c>
      <c r="G116" s="90">
        <v>15000</v>
      </c>
      <c r="H116" s="90" t="s">
        <v>532</v>
      </c>
      <c r="I116" s="90" t="s">
        <v>532</v>
      </c>
      <c r="J116" s="148" t="s">
        <v>532</v>
      </c>
      <c r="K116" s="106" t="str">
        <f>IF($M$116&gt;0,"הופעל מחיר מקס'","לא נדרש")</f>
        <v>לא נדרש</v>
      </c>
      <c r="L116" s="352"/>
      <c r="M116" s="350">
        <f>IF($L$18=1,0,IF(AND($F$18=S26,(SUM($M$53:$M$63,$M$67:$M$68,$M$70,$M$72:$M$74,$M$76,$M$78:$M$80,$M$87:$M$89,$M$91,$M$94:$M$106,$M$109:$M$110)-SUM($M$53:$M$63,$M$67:$M$68,$M$70,$M$72:$M$74,$M$76,$M$78:$M$80,$M$87:$M$89,$M$91,$M$94:$M$106,$M$109:$M$110)/1.2)&gt;15000),15000,0))</f>
        <v>0</v>
      </c>
    </row>
    <row r="117" spans="1:13" s="13" customFormat="1" ht="93" customHeight="1">
      <c r="A117" s="77"/>
      <c r="B117" s="86" t="str">
        <f>IF(M117&gt;0,'קטלוג עם מחירים'!A395,"-")</f>
        <v>-</v>
      </c>
      <c r="C117" s="88">
        <v>10.199999999999999</v>
      </c>
      <c r="D117" s="88" t="s">
        <v>652</v>
      </c>
      <c r="E117" s="88" t="s">
        <v>48</v>
      </c>
      <c r="F117" s="88" t="s">
        <v>130</v>
      </c>
      <c r="G117" s="90">
        <v>15000</v>
      </c>
      <c r="H117" s="90" t="s">
        <v>532</v>
      </c>
      <c r="I117" s="90" t="s">
        <v>532</v>
      </c>
      <c r="J117" s="148" t="s">
        <v>532</v>
      </c>
      <c r="K117" s="106" t="str">
        <f>IF($M$117&gt;0,"הופעל מחיר מקס'","לא נדרש")</f>
        <v>לא נדרש</v>
      </c>
      <c r="L117" s="352"/>
      <c r="M117" s="350">
        <f>IF($L$18=1,0,IF(AND($F$18=S27,(SUM($M$53:$M$63,$M$67:$M$68,$M$70,$M$72:$M$74,$M$76,$M$78:$M$80,$M$87:$M$89,$M$91,$M$94:$M$106,$M$109:$M$110)-SUM($M$53:$M$63,$M$67:$M$68,$M$70,$M$72:$M$74,$M$76,$M$78:$M$80,$M$87:$M$89,$M$91,$M$94:$M$106,$M$109:$M$110)/1.2)&gt;15000),15000,0))</f>
        <v>0</v>
      </c>
    </row>
    <row r="118" spans="1:13" s="13" customFormat="1" ht="114" customHeight="1">
      <c r="A118" s="77"/>
      <c r="B118" s="86" t="str">
        <f>IF(M118&gt;0,'קטלוג עם מחירים'!A396,"-")</f>
        <v>-</v>
      </c>
      <c r="C118" s="88">
        <v>10.30</v>
      </c>
      <c r="D118" s="88" t="s">
        <v>653</v>
      </c>
      <c r="E118" s="88" t="s">
        <v>53</v>
      </c>
      <c r="F118" s="88" t="s">
        <v>130</v>
      </c>
      <c r="G118" s="90">
        <v>15000</v>
      </c>
      <c r="H118" s="90" t="s">
        <v>532</v>
      </c>
      <c r="I118" s="90" t="s">
        <v>532</v>
      </c>
      <c r="J118" s="148" t="s">
        <v>532</v>
      </c>
      <c r="K118" s="106" t="str">
        <f>IF($M$118&gt;0,"הופעל מחיר מקס'","לא נדרש")</f>
        <v>לא נדרש</v>
      </c>
      <c r="L118" s="352"/>
      <c r="M118" s="350">
        <f>IF($L$18=1,0,IF(AND($F$18=S28,(SUM($M$53:$M$63,$M$67:$M$68,$M$70,$M$72:$M$74,$M$76,$M$78:$M$80,$M$87:$M$89,$M$91,$M$94:$M$106,$M$109:$M$110)-SUM($M$53:$M$63,$M$67:$M$68,$M$70,$M$72:$M$74,$M$76,$M$78:$M$80,$M$87:$M$89,$M$91,$M$94:$M$106,$M$109:$M$110)/1.2)&gt;15000),15000,0))</f>
        <v>0</v>
      </c>
    </row>
    <row r="119" spans="1:13" s="13" customFormat="1" ht="111" customHeight="1">
      <c r="A119" s="77"/>
      <c r="B119" s="88" t="str">
        <f>IF(M119&gt;0,'קטלוג עם מחירים'!A397,"-")</f>
        <v>-</v>
      </c>
      <c r="C119" s="88">
        <v>10.40</v>
      </c>
      <c r="D119" s="88" t="s">
        <v>654</v>
      </c>
      <c r="E119" s="88" t="s">
        <v>55</v>
      </c>
      <c r="F119" s="88" t="s">
        <v>130</v>
      </c>
      <c r="G119" s="90">
        <v>10000</v>
      </c>
      <c r="H119" s="90" t="s">
        <v>532</v>
      </c>
      <c r="I119" s="90" t="s">
        <v>532</v>
      </c>
      <c r="J119" s="90" t="s">
        <v>532</v>
      </c>
      <c r="K119" s="106" t="str">
        <f>IF($M$119&gt;0,"הופעל מחיר מקס'","לא נדרש")</f>
        <v>לא נדרש</v>
      </c>
      <c r="L119" s="351"/>
      <c r="M119" s="351">
        <f>IF($L$18=1,0,IF(AND($F$18=S29,(SUM($M$53:$M$63,$M$67:$M$68,$M$70,$M$72:$M$74,$M$76,$M$78:$M$80,$M$87:$M$89,$M$91,$M$94:$M$106,$M$109:$M$110)-SUM($M$53:$M$63,$M$67:$M$68,$M$70,$M$72:$M$74,$M$76,$M$78:$M$80,$M$87:$M$89,$M$91,$M$94:$M$106,$M$109:$M$110)/1.2)&gt;15000),15000,0))</f>
        <v>0</v>
      </c>
    </row>
    <row r="120" spans="2:13" s="13" customFormat="1" ht="115.5" customHeight="1">
      <c r="B120" s="420" t="s">
        <v>169</v>
      </c>
      <c r="C120" s="420"/>
      <c r="D120" s="420"/>
      <c r="E120" s="420"/>
      <c r="F120" s="420"/>
      <c r="G120" s="420"/>
      <c r="H120" s="420"/>
      <c r="I120" s="420"/>
      <c r="J120" s="420"/>
      <c r="K120" s="420"/>
      <c r="L120" s="420"/>
      <c r="M120" s="420"/>
    </row>
    <row r="121" spans="2:13" s="13" customFormat="1" ht="70.5" customHeight="1">
      <c r="B121" s="111"/>
      <c r="C121" s="111"/>
      <c r="D121" s="111"/>
      <c r="E121" s="111"/>
      <c r="F121" s="111"/>
      <c r="G121" s="111"/>
      <c r="H121" s="111"/>
      <c r="I121" s="111"/>
      <c r="J121" s="111"/>
      <c r="K121" s="111"/>
      <c r="L121" s="111"/>
      <c r="M121" s="111"/>
    </row>
    <row r="122" spans="2:13" s="13" customFormat="1" ht="70.5" customHeight="1">
      <c r="B122" s="111"/>
      <c r="C122" s="112"/>
      <c r="D122" s="112"/>
      <c r="E122" s="112"/>
      <c r="F122" s="112"/>
      <c r="G122" s="112"/>
      <c r="H122" s="112"/>
      <c r="I122" s="112"/>
      <c r="J122" s="112"/>
      <c r="K122" s="112"/>
      <c r="L122" s="112"/>
      <c r="M122" s="111"/>
    </row>
    <row r="123" spans="1:13" s="13" customFormat="1" ht="104.25" customHeight="1">
      <c r="A123" s="77"/>
      <c r="B123" s="139"/>
      <c r="C123" s="388" t="s">
        <v>870</v>
      </c>
      <c r="D123" s="388"/>
      <c r="E123" s="388"/>
      <c r="F123" s="389">
        <f>IF($L$18=1,SUM($L$53:$L$65,$L$67:$L$68,$L$70,$L$72:$L$74,$L$76,$L$78:$L$80,$L$87:$L$88,$L$91,$L$94:$L$106,$L$109:$L$110,$L$83:$L$85)*$L$17+$L$92+$L$113+$L$114+$L$107+$L$108+$L$89,IF(SUM($M$116:$M$119)=0,SUM($L$53:$L$65,$L$67:$L$68,$L$70,$L$72:$L$74,$L$76,$L$78:$L$80,$L$87:$L$88,$L$91,$L$94:$L$106,$L$109:$L$110,$L$83:$L$85)+$L$92+$L$113+$L$114+$L$107+$L$108+$L$89,SUM($L$53:$L$65,$L$67:$L$68,$L$70,$L$72:$L$74,$L$76,$L$78:$L$80,$L$87:$L$88,$L$91,$L$94:$L$106,$L$109:$L$110,$L$83:$L$85)/$L$18+$L$92+$L$113+$L$114+$L$107+$L$108+$L$89+SUM($M$116:$M$119)))</f>
        <v>0</v>
      </c>
      <c r="G123" s="465"/>
      <c r="H123" s="465"/>
      <c r="I123" s="465"/>
      <c r="J123" s="465"/>
      <c r="K123" s="465"/>
      <c r="L123" s="465"/>
      <c r="M123" s="140"/>
    </row>
    <row r="124" spans="1:28" s="13" customFormat="1" ht="80.25" customHeight="1">
      <c r="A124" s="77"/>
      <c r="B124" s="139"/>
      <c r="C124" s="388" t="s">
        <v>535</v>
      </c>
      <c r="D124" s="388"/>
      <c r="E124" s="388"/>
      <c r="F124" s="389" t="str">
        <f>IF(SUM($L$83:$L$85)=0,"לא נדרש עדכון מפה",IF(AND(SUM($L$83:$L$85)&gt;0,OR($K$83="נדרש",$K$84="נדרש",$K$85="נדרש")),SUM($L$83:$L$85),"הזמנת עדכון מפה בלבד"))</f>
        <v>לא נדרש עדכון מפה</v>
      </c>
      <c r="G124" s="389"/>
      <c r="H124" s="389"/>
      <c r="I124" s="389"/>
      <c r="J124" s="389"/>
      <c r="K124" s="389"/>
      <c r="L124" s="389"/>
      <c r="M124" s="140"/>
      <c r="AB124" s="77"/>
    </row>
    <row r="125" spans="1:28" s="13" customFormat="1" ht="81.75" customHeight="1">
      <c r="A125" s="77"/>
      <c r="B125" s="141"/>
      <c r="C125" s="388" t="s">
        <v>871</v>
      </c>
      <c r="D125" s="388"/>
      <c r="E125" s="388"/>
      <c r="F125" s="422">
        <f>IF(AND($F$124="לא נדרש עדכון מפה",SUM(M116:M119)=0),SUM(M53:M114),IF(AND(OR($K$83=$P$24,$K$84=$P$24,$K$85=$P$24),SUM(M116:M119)=0),SUM(M83:M85),IF($F$124="לא נדרש עדכון מפה",SUM(M53:M63,M67:M68,M70,M72:M74,M76,M78:M80,M87:M89,M91,M94:M106,M109:M110)/L18+M64+M65+M92+M107+M108+SUM(M116:M119),IF(OR($K$83=$P$24,$K$84=$P$24,$K$85=$P$24),SUM(M83:M85)/L18,IF($F$124&gt;0,SUM(M53:M63,M67:M68,M70,M72:M74,M76,M78:M80,M87:M89,M91,M94:M106,M109:M110,M83:M85)+M64+M65+M92+M107+M108+SUM(M116:M119),IF(OR($K$83=$P$24,$K$84=$P$24,$K$85=$P$24),SUM(M83:M85)/L18))))))</f>
        <v>0</v>
      </c>
      <c r="G125" s="422"/>
      <c r="H125" s="422"/>
      <c r="I125" s="422"/>
      <c r="J125" s="422"/>
      <c r="K125" s="422"/>
      <c r="L125" s="422"/>
      <c r="M125" s="140"/>
      <c r="AB125" s="77"/>
    </row>
    <row r="126" spans="2:28" s="13" customFormat="1" ht="69" customHeight="1">
      <c r="B126" s="145">
        <v>5096155</v>
      </c>
      <c r="C126" s="388" t="s">
        <v>536</v>
      </c>
      <c r="D126" s="388"/>
      <c r="E126" s="388"/>
      <c r="F126" s="422">
        <f>IF($M$126="נדרש",$F$125*0.1,0)</f>
        <v>0</v>
      </c>
      <c r="G126" s="422"/>
      <c r="H126" s="422"/>
      <c r="I126" s="422"/>
      <c r="J126" s="422"/>
      <c r="K126" s="422"/>
      <c r="L126" s="422"/>
      <c r="M126" s="142" t="s">
        <v>39</v>
      </c>
      <c r="AB126" s="77"/>
    </row>
    <row r="127" spans="1:28" s="13" customFormat="1" ht="75" customHeight="1">
      <c r="A127" s="77"/>
      <c r="B127" s="143"/>
      <c r="C127" s="388" t="s">
        <v>738</v>
      </c>
      <c r="D127" s="388"/>
      <c r="E127" s="388"/>
      <c r="F127" s="422">
        <f>$F$126+$F$125</f>
        <v>0</v>
      </c>
      <c r="G127" s="422"/>
      <c r="H127" s="422"/>
      <c r="I127" s="422"/>
      <c r="J127" s="422"/>
      <c r="K127" s="422"/>
      <c r="L127" s="422"/>
      <c r="M127" s="142"/>
      <c r="AB127" s="77"/>
    </row>
    <row r="128" spans="1:28" s="13" customFormat="1" ht="71.25" customHeight="1">
      <c r="A128" s="77"/>
      <c r="B128" s="139"/>
      <c r="C128" s="388" t="s">
        <v>171</v>
      </c>
      <c r="D128" s="388"/>
      <c r="E128" s="388"/>
      <c r="F128" s="422">
        <f>(F126+F125)*0.17</f>
        <v>0</v>
      </c>
      <c r="G128" s="388"/>
      <c r="H128" s="388"/>
      <c r="I128" s="388"/>
      <c r="J128" s="388"/>
      <c r="K128" s="388"/>
      <c r="L128" s="388"/>
      <c r="M128" s="140"/>
      <c r="AB128" s="77"/>
    </row>
    <row r="129" spans="1:28" s="13" customFormat="1" ht="127.5" customHeight="1">
      <c r="A129" s="77"/>
      <c r="B129" s="139"/>
      <c r="C129" s="385" t="s">
        <v>172</v>
      </c>
      <c r="D129" s="385"/>
      <c r="E129" s="385"/>
      <c r="F129" s="386">
        <f>$F$125+$F$126+$F$128</f>
        <v>0</v>
      </c>
      <c r="G129" s="387"/>
      <c r="H129" s="387"/>
      <c r="I129" s="387"/>
      <c r="J129" s="387"/>
      <c r="K129" s="387"/>
      <c r="L129" s="387"/>
      <c r="M129" s="140"/>
      <c r="AB129" s="77"/>
    </row>
    <row r="130" spans="1:28" s="13" customFormat="1" ht="39.75" customHeight="1" thickBot="1">
      <c r="A130" s="77"/>
      <c r="B130" s="31"/>
      <c r="C130" s="26"/>
      <c r="D130" s="26"/>
      <c r="E130" s="26"/>
      <c r="F130" s="26"/>
      <c r="G130" s="26"/>
      <c r="H130" s="26"/>
      <c r="I130" s="26"/>
      <c r="J130" s="26"/>
      <c r="K130" s="26"/>
      <c r="L130" s="193"/>
      <c r="M130" s="26"/>
      <c r="AB130" s="77"/>
    </row>
    <row r="131" spans="2:28" s="13" customFormat="1" ht="27.75" customHeight="1" hidden="1">
      <c r="B131" s="79"/>
      <c r="C131" s="471" t="s">
        <v>173</v>
      </c>
      <c r="D131" s="472"/>
      <c r="E131" s="473"/>
      <c r="F131" s="31"/>
      <c r="G131" s="31"/>
      <c r="H131" s="31"/>
      <c r="I131" s="478" t="s">
        <v>174</v>
      </c>
      <c r="J131" s="479"/>
      <c r="K131" s="479"/>
      <c r="L131" s="480"/>
      <c r="M131" s="27"/>
      <c r="AB131" s="77"/>
    </row>
    <row r="132" spans="1:28" s="13" customFormat="1" ht="27.75" customHeight="1" hidden="1">
      <c r="A132" s="77"/>
      <c r="B132" s="79"/>
      <c r="C132" s="474" t="s">
        <v>175</v>
      </c>
      <c r="D132" s="475"/>
      <c r="E132" s="28"/>
      <c r="F132" s="31"/>
      <c r="G132" s="31"/>
      <c r="H132" s="31"/>
      <c r="I132" s="474" t="s">
        <v>175</v>
      </c>
      <c r="J132" s="475"/>
      <c r="K132" s="476"/>
      <c r="L132" s="477"/>
      <c r="M132" s="27"/>
      <c r="AB132" s="77"/>
    </row>
    <row r="133" spans="2:28" s="13" customFormat="1" ht="27.75" customHeight="1" hidden="1">
      <c r="B133" s="79"/>
      <c r="C133" s="474" t="s">
        <v>176</v>
      </c>
      <c r="D133" s="475"/>
      <c r="E133" s="28"/>
      <c r="F133" s="31"/>
      <c r="G133" s="31"/>
      <c r="H133" s="31"/>
      <c r="I133" s="474" t="s">
        <v>177</v>
      </c>
      <c r="J133" s="475"/>
      <c r="K133" s="476"/>
      <c r="L133" s="477"/>
      <c r="M133" s="27"/>
      <c r="AB133" s="77"/>
    </row>
    <row r="134" spans="2:28" s="13" customFormat="1" ht="27.75" customHeight="1" hidden="1" thickBot="1">
      <c r="B134" s="79"/>
      <c r="C134" s="467" t="s">
        <v>178</v>
      </c>
      <c r="D134" s="468"/>
      <c r="E134" s="29"/>
      <c r="F134" s="31"/>
      <c r="G134" s="31"/>
      <c r="H134" s="31"/>
      <c r="I134" s="467" t="s">
        <v>178</v>
      </c>
      <c r="J134" s="468"/>
      <c r="K134" s="469"/>
      <c r="L134" s="470"/>
      <c r="M134" s="30"/>
      <c r="AB134" s="77"/>
    </row>
    <row r="135" spans="2:28" s="13" customFormat="1" ht="25.5" customHeight="1" hidden="1">
      <c r="B135" s="79"/>
      <c r="C135" s="26"/>
      <c r="D135" s="26"/>
      <c r="E135" s="31"/>
      <c r="F135" s="26"/>
      <c r="G135" s="26"/>
      <c r="H135" s="26"/>
      <c r="I135" s="26"/>
      <c r="J135" s="26"/>
      <c r="K135" s="26"/>
      <c r="L135" s="32"/>
      <c r="M135" s="30"/>
      <c r="AB135" s="77"/>
    </row>
    <row r="136" spans="1:28" s="13" customFormat="1" ht="15" hidden="1" thickBot="1">
      <c r="A136" s="77"/>
      <c r="B136" s="31"/>
      <c r="C136" s="31"/>
      <c r="D136" s="31"/>
      <c r="E136" s="31"/>
      <c r="F136" s="31"/>
      <c r="G136" s="31"/>
      <c r="H136" s="31"/>
      <c r="I136" s="31"/>
      <c r="J136" s="31"/>
      <c r="K136" s="31"/>
      <c r="L136" s="33"/>
      <c r="M136" s="31"/>
      <c r="AB136" s="77"/>
    </row>
    <row r="137" spans="1:28" s="13" customFormat="1" ht="150" customHeight="1">
      <c r="A137" s="77"/>
      <c r="B137" s="31"/>
      <c r="C137" s="31"/>
      <c r="D137" s="31"/>
      <c r="E137" s="31"/>
      <c r="F137" s="31"/>
      <c r="G137" s="31"/>
      <c r="H137" s="31"/>
      <c r="I137" s="31"/>
      <c r="J137" s="31"/>
      <c r="K137" s="31"/>
      <c r="L137" s="31"/>
      <c r="M137" s="31"/>
      <c r="AB137" s="77"/>
    </row>
    <row r="138" spans="1:28" s="13" customFormat="1" ht="192.75" customHeight="1">
      <c r="A138" s="77"/>
      <c r="B138" s="362" t="s">
        <v>877</v>
      </c>
      <c r="C138" s="361"/>
      <c r="D138" s="361"/>
      <c r="E138" s="361"/>
      <c r="F138" s="144"/>
      <c r="G138" s="363" t="s">
        <v>880</v>
      </c>
      <c r="H138" s="361"/>
      <c r="I138" s="361"/>
      <c r="J138" s="361"/>
      <c r="K138" s="361"/>
      <c r="L138" s="361"/>
      <c r="M138" s="361"/>
      <c r="AB138" s="77"/>
    </row>
    <row r="139" spans="1:28" s="13" customFormat="1" ht="98.25" customHeight="1">
      <c r="A139" s="77"/>
      <c r="B139" s="360"/>
      <c r="C139" s="361"/>
      <c r="D139" s="361"/>
      <c r="E139" s="364"/>
      <c r="F139" s="31"/>
      <c r="G139" s="360"/>
      <c r="H139" s="364"/>
      <c r="I139" s="364"/>
      <c r="J139" s="364"/>
      <c r="K139" s="364"/>
      <c r="L139" s="364"/>
      <c r="M139" s="364"/>
      <c r="AB139" s="77"/>
    </row>
    <row r="140" spans="2:28" s="13" customFormat="1" ht="107.25" customHeight="1">
      <c r="B140" s="364"/>
      <c r="C140" s="364"/>
      <c r="D140" s="364"/>
      <c r="E140" s="364"/>
      <c r="F140" s="31"/>
      <c r="G140" s="364"/>
      <c r="H140" s="364"/>
      <c r="I140" s="364"/>
      <c r="J140" s="364"/>
      <c r="K140" s="364"/>
      <c r="L140" s="364"/>
      <c r="M140" s="364"/>
      <c r="AB140" s="77"/>
    </row>
    <row r="141" spans="1:28" s="13" customFormat="1" ht="109.5" customHeight="1">
      <c r="A141" s="77"/>
      <c r="B141" s="360" t="s">
        <v>178</v>
      </c>
      <c r="C141" s="361"/>
      <c r="D141" s="361"/>
      <c r="E141" s="353"/>
      <c r="F141" s="31"/>
      <c r="G141" s="360" t="s">
        <v>178</v>
      </c>
      <c r="H141" s="361"/>
      <c r="I141" s="361"/>
      <c r="J141" s="361"/>
      <c r="K141" s="360"/>
      <c r="L141" s="360"/>
      <c r="M141" s="361"/>
      <c r="AB141" s="77"/>
    </row>
    <row r="142" spans="1:28" s="13" customFormat="1" ht="169.5" customHeight="1">
      <c r="A142" s="77"/>
      <c r="B142" s="31"/>
      <c r="C142" s="31"/>
      <c r="D142" s="31"/>
      <c r="E142" s="31"/>
      <c r="F142" s="31"/>
      <c r="G142" s="31"/>
      <c r="H142" s="31"/>
      <c r="I142" s="31"/>
      <c r="J142" s="31"/>
      <c r="K142" s="31"/>
      <c r="L142" s="31"/>
      <c r="M142" s="31"/>
      <c r="AB142" s="77"/>
    </row>
    <row r="143" spans="1:28" ht="32.25" customHeight="1">
      <c r="A143" s="3"/>
      <c r="B143" s="382" t="s">
        <v>873</v>
      </c>
      <c r="C143" s="382"/>
      <c r="D143" s="382"/>
      <c r="E143" s="382"/>
      <c r="F143" s="382"/>
      <c r="G143" s="382"/>
      <c r="H143" s="382"/>
      <c r="I143" s="382"/>
      <c r="J143" s="382"/>
      <c r="K143" s="382"/>
      <c r="L143" s="382"/>
      <c r="M143" s="382"/>
      <c r="N143" s="13"/>
      <c r="O143" s="13"/>
      <c r="AB143" s="3"/>
    </row>
    <row r="144" spans="1:16" ht="58.5" customHeight="1">
      <c r="A144" s="3"/>
      <c r="B144" s="381" t="s">
        <v>872</v>
      </c>
      <c r="C144" s="381"/>
      <c r="D144" s="381"/>
      <c r="E144" s="381"/>
      <c r="F144" s="381"/>
      <c r="G144" s="381"/>
      <c r="H144" s="381"/>
      <c r="I144" s="381"/>
      <c r="J144" s="381"/>
      <c r="K144" s="381"/>
      <c r="L144" s="381"/>
      <c r="M144" s="381"/>
      <c r="N144" s="13"/>
      <c r="O144" s="13"/>
      <c r="P144" s="13"/>
    </row>
    <row r="145" spans="1:16" ht="54" customHeight="1">
      <c r="A145" s="3"/>
      <c r="B145" s="199"/>
      <c r="C145" s="200"/>
      <c r="D145" s="200"/>
      <c r="E145" s="200"/>
      <c r="F145" s="200"/>
      <c r="G145" s="200"/>
      <c r="H145" s="200"/>
      <c r="I145" s="200"/>
      <c r="J145" s="200"/>
      <c r="K145" s="200"/>
      <c r="L145" s="200"/>
      <c r="M145" s="200"/>
      <c r="N145" s="13"/>
      <c r="O145" s="13"/>
      <c r="P145" s="13"/>
    </row>
    <row r="146" spans="1:16" ht="46.5" customHeight="1" thickBot="1">
      <c r="A146" s="3"/>
      <c r="B146" s="151" t="s">
        <v>43</v>
      </c>
      <c r="C146" s="354"/>
      <c r="D146" s="355"/>
      <c r="E146" s="151" t="s">
        <v>876</v>
      </c>
      <c r="F146" s="354"/>
      <c r="G146" s="355"/>
      <c r="H146" s="355"/>
      <c r="I146" s="151" t="s">
        <v>874</v>
      </c>
      <c r="J146" s="356"/>
      <c r="K146" s="355"/>
      <c r="L146" s="151" t="s">
        <v>875</v>
      </c>
      <c r="M146" s="191"/>
      <c r="N146" s="13"/>
      <c r="O146" s="13"/>
      <c r="P146" s="13"/>
    </row>
    <row r="147" spans="1:16" ht="30">
      <c r="A147" s="3"/>
      <c r="B147" s="152"/>
      <c r="C147" s="357"/>
      <c r="D147" s="358"/>
      <c r="E147" s="152"/>
      <c r="F147" s="357"/>
      <c r="G147" s="358"/>
      <c r="H147" s="358"/>
      <c r="I147" s="152"/>
      <c r="J147" s="359"/>
      <c r="K147" s="358"/>
      <c r="L147" s="152"/>
      <c r="M147" s="192"/>
      <c r="N147" s="13"/>
      <c r="O147" s="13"/>
      <c r="P147" s="13"/>
    </row>
    <row r="148" spans="1:16" ht="46.5" customHeight="1" thickBot="1">
      <c r="A148" s="3"/>
      <c r="B148" s="151" t="s">
        <v>43</v>
      </c>
      <c r="C148" s="354"/>
      <c r="D148" s="355"/>
      <c r="E148" s="151" t="s">
        <v>876</v>
      </c>
      <c r="F148" s="354"/>
      <c r="G148" s="355"/>
      <c r="H148" s="355"/>
      <c r="I148" s="151" t="s">
        <v>874</v>
      </c>
      <c r="J148" s="356"/>
      <c r="K148" s="355"/>
      <c r="L148" s="151" t="s">
        <v>875</v>
      </c>
      <c r="M148" s="191"/>
      <c r="N148" s="13"/>
      <c r="O148" s="13"/>
      <c r="P148" s="13"/>
    </row>
    <row r="149" spans="1:16" ht="30">
      <c r="A149" s="3"/>
      <c r="B149" s="152"/>
      <c r="C149" s="357"/>
      <c r="D149" s="358"/>
      <c r="E149" s="152"/>
      <c r="F149" s="357"/>
      <c r="G149" s="358"/>
      <c r="H149" s="358"/>
      <c r="I149" s="152"/>
      <c r="J149" s="359"/>
      <c r="K149" s="358"/>
      <c r="L149" s="152"/>
      <c r="M149" s="192"/>
      <c r="N149" s="13"/>
      <c r="O149" s="13"/>
      <c r="P149" s="13"/>
    </row>
    <row r="150" spans="1:16" ht="46.5" customHeight="1" thickBot="1">
      <c r="A150" s="3"/>
      <c r="B150" s="151" t="s">
        <v>43</v>
      </c>
      <c r="C150" s="354"/>
      <c r="D150" s="355"/>
      <c r="E150" s="151" t="s">
        <v>876</v>
      </c>
      <c r="F150" s="354"/>
      <c r="G150" s="355"/>
      <c r="H150" s="355"/>
      <c r="I150" s="151" t="s">
        <v>874</v>
      </c>
      <c r="J150" s="356"/>
      <c r="K150" s="355"/>
      <c r="L150" s="151" t="s">
        <v>875</v>
      </c>
      <c r="M150" s="191"/>
      <c r="N150" s="13"/>
      <c r="O150" s="13"/>
      <c r="P150" s="13"/>
    </row>
    <row r="151" spans="1:16" ht="30">
      <c r="A151" s="3"/>
      <c r="B151" s="152"/>
      <c r="C151" s="357"/>
      <c r="D151" s="358"/>
      <c r="E151" s="152"/>
      <c r="F151" s="357"/>
      <c r="G151" s="358"/>
      <c r="H151" s="358"/>
      <c r="I151" s="152"/>
      <c r="J151" s="359"/>
      <c r="K151" s="358"/>
      <c r="L151" s="152"/>
      <c r="M151" s="192"/>
      <c r="N151" s="13"/>
      <c r="O151" s="13"/>
      <c r="P151" s="13"/>
    </row>
    <row r="152" spans="1:16" ht="46.5" customHeight="1" thickBot="1">
      <c r="A152" s="3"/>
      <c r="B152" s="151" t="s">
        <v>43</v>
      </c>
      <c r="C152" s="354"/>
      <c r="D152" s="355"/>
      <c r="E152" s="151" t="s">
        <v>876</v>
      </c>
      <c r="F152" s="354"/>
      <c r="G152" s="355"/>
      <c r="H152" s="355"/>
      <c r="I152" s="151" t="s">
        <v>874</v>
      </c>
      <c r="J152" s="356"/>
      <c r="K152" s="355"/>
      <c r="L152" s="151" t="s">
        <v>875</v>
      </c>
      <c r="M152" s="191"/>
      <c r="N152" s="13"/>
      <c r="O152" s="13"/>
      <c r="P152" s="13"/>
    </row>
    <row r="153" spans="1:16" ht="30">
      <c r="A153" s="3"/>
      <c r="B153" s="152"/>
      <c r="C153" s="357"/>
      <c r="D153" s="358"/>
      <c r="E153" s="152"/>
      <c r="F153" s="357"/>
      <c r="G153" s="358"/>
      <c r="H153" s="358"/>
      <c r="I153" s="152"/>
      <c r="J153" s="359"/>
      <c r="K153" s="358"/>
      <c r="L153" s="152"/>
      <c r="M153" s="192"/>
      <c r="N153" s="13"/>
      <c r="O153" s="13"/>
      <c r="P153" s="13"/>
    </row>
    <row r="154" spans="1:16" ht="46.5" customHeight="1" thickBot="1">
      <c r="A154" s="3"/>
      <c r="B154" s="151" t="s">
        <v>43</v>
      </c>
      <c r="C154" s="354"/>
      <c r="D154" s="355"/>
      <c r="E154" s="151" t="s">
        <v>876</v>
      </c>
      <c r="F154" s="354"/>
      <c r="G154" s="355"/>
      <c r="H154" s="355"/>
      <c r="I154" s="151" t="s">
        <v>874</v>
      </c>
      <c r="J154" s="356"/>
      <c r="K154" s="355"/>
      <c r="L154" s="151" t="s">
        <v>875</v>
      </c>
      <c r="M154" s="191"/>
      <c r="N154" s="13"/>
      <c r="O154" s="13"/>
      <c r="P154" s="13"/>
    </row>
    <row r="155" spans="1:16" ht="30">
      <c r="A155" s="3"/>
      <c r="B155" s="152"/>
      <c r="C155" s="357"/>
      <c r="D155" s="358"/>
      <c r="E155" s="152"/>
      <c r="F155" s="357"/>
      <c r="G155" s="358"/>
      <c r="H155" s="358"/>
      <c r="I155" s="152"/>
      <c r="J155" s="359"/>
      <c r="K155" s="358"/>
      <c r="L155" s="152"/>
      <c r="M155" s="192"/>
      <c r="N155" s="13"/>
      <c r="O155" s="13"/>
      <c r="P155" s="13"/>
    </row>
    <row r="156" spans="1:16" ht="46.5" customHeight="1" thickBot="1">
      <c r="A156" s="3"/>
      <c r="B156" s="151" t="s">
        <v>43</v>
      </c>
      <c r="C156" s="354"/>
      <c r="D156" s="355"/>
      <c r="E156" s="151" t="s">
        <v>876</v>
      </c>
      <c r="F156" s="354"/>
      <c r="G156" s="355"/>
      <c r="H156" s="355"/>
      <c r="I156" s="151" t="s">
        <v>874</v>
      </c>
      <c r="J156" s="356"/>
      <c r="K156" s="355"/>
      <c r="L156" s="151" t="s">
        <v>875</v>
      </c>
      <c r="M156" s="191"/>
      <c r="N156" s="13"/>
      <c r="O156" s="13"/>
      <c r="P156" s="13"/>
    </row>
    <row r="157" spans="1:16" ht="30">
      <c r="A157" s="3"/>
      <c r="B157" s="152"/>
      <c r="C157" s="357"/>
      <c r="D157" s="358"/>
      <c r="E157" s="152"/>
      <c r="F157" s="357"/>
      <c r="G157" s="358"/>
      <c r="H157" s="358"/>
      <c r="I157" s="152"/>
      <c r="J157" s="359"/>
      <c r="K157" s="358"/>
      <c r="L157" s="152"/>
      <c r="M157" s="192"/>
      <c r="N157" s="13"/>
      <c r="O157" s="13"/>
      <c r="P157" s="13"/>
    </row>
    <row r="158" spans="1:16" ht="46.5" customHeight="1" thickBot="1">
      <c r="A158" s="3"/>
      <c r="B158" s="151" t="s">
        <v>43</v>
      </c>
      <c r="C158" s="354"/>
      <c r="D158" s="355"/>
      <c r="E158" s="151" t="s">
        <v>876</v>
      </c>
      <c r="F158" s="354"/>
      <c r="G158" s="355"/>
      <c r="H158" s="355"/>
      <c r="I158" s="151" t="s">
        <v>874</v>
      </c>
      <c r="J158" s="356"/>
      <c r="K158" s="355"/>
      <c r="L158" s="151" t="s">
        <v>875</v>
      </c>
      <c r="M158" s="191"/>
      <c r="N158" s="13"/>
      <c r="O158" s="13"/>
      <c r="P158" s="13"/>
    </row>
    <row r="159" spans="1:16" ht="30">
      <c r="A159" s="3"/>
      <c r="B159" s="152"/>
      <c r="C159" s="357"/>
      <c r="D159" s="358"/>
      <c r="E159" s="152"/>
      <c r="F159" s="357"/>
      <c r="G159" s="358"/>
      <c r="H159" s="358"/>
      <c r="I159" s="152"/>
      <c r="J159" s="359"/>
      <c r="K159" s="358"/>
      <c r="L159" s="152"/>
      <c r="M159" s="192"/>
      <c r="N159" s="13"/>
      <c r="O159" s="13"/>
      <c r="P159" s="13"/>
    </row>
    <row r="160" spans="1:16" ht="46.5" customHeight="1" thickBot="1">
      <c r="A160" s="3"/>
      <c r="B160" s="151" t="s">
        <v>43</v>
      </c>
      <c r="C160" s="354"/>
      <c r="D160" s="355"/>
      <c r="E160" s="151" t="s">
        <v>876</v>
      </c>
      <c r="F160" s="354"/>
      <c r="G160" s="355"/>
      <c r="H160" s="355"/>
      <c r="I160" s="151" t="s">
        <v>874</v>
      </c>
      <c r="J160" s="356"/>
      <c r="K160" s="355"/>
      <c r="L160" s="151" t="s">
        <v>875</v>
      </c>
      <c r="M160" s="191"/>
      <c r="N160" s="13"/>
      <c r="O160" s="13"/>
      <c r="P160" s="13"/>
    </row>
    <row r="161" spans="1:16" ht="30">
      <c r="A161" s="3"/>
      <c r="B161" s="152"/>
      <c r="C161" s="357"/>
      <c r="D161" s="358"/>
      <c r="E161" s="152"/>
      <c r="F161" s="357"/>
      <c r="G161" s="358"/>
      <c r="H161" s="358"/>
      <c r="I161" s="152"/>
      <c r="J161" s="359"/>
      <c r="K161" s="358"/>
      <c r="L161" s="152"/>
      <c r="M161" s="192"/>
      <c r="N161" s="13"/>
      <c r="O161" s="13"/>
      <c r="P161" s="13"/>
    </row>
    <row r="162" spans="1:16" ht="46.5" customHeight="1" thickBot="1">
      <c r="A162" s="3"/>
      <c r="B162" s="151" t="s">
        <v>43</v>
      </c>
      <c r="C162" s="354"/>
      <c r="D162" s="355"/>
      <c r="E162" s="151" t="s">
        <v>876</v>
      </c>
      <c r="F162" s="354"/>
      <c r="G162" s="355"/>
      <c r="H162" s="355"/>
      <c r="I162" s="151" t="s">
        <v>874</v>
      </c>
      <c r="J162" s="356"/>
      <c r="K162" s="355"/>
      <c r="L162" s="151" t="s">
        <v>875</v>
      </c>
      <c r="M162" s="191"/>
      <c r="N162" s="13"/>
      <c r="O162" s="13"/>
      <c r="P162" s="13"/>
    </row>
    <row r="163" spans="1:16" ht="30">
      <c r="A163" s="3"/>
      <c r="B163" s="152"/>
      <c r="C163" s="357"/>
      <c r="D163" s="358"/>
      <c r="E163" s="152"/>
      <c r="F163" s="357"/>
      <c r="G163" s="358"/>
      <c r="H163" s="358"/>
      <c r="I163" s="152"/>
      <c r="J163" s="359"/>
      <c r="K163" s="358"/>
      <c r="L163" s="152"/>
      <c r="M163" s="192"/>
      <c r="N163" s="13"/>
      <c r="O163" s="13"/>
      <c r="P163" s="13"/>
    </row>
    <row r="164" spans="1:16" ht="46.5" customHeight="1" thickBot="1">
      <c r="A164" s="3"/>
      <c r="B164" s="151" t="s">
        <v>43</v>
      </c>
      <c r="C164" s="354"/>
      <c r="D164" s="355"/>
      <c r="E164" s="151" t="s">
        <v>876</v>
      </c>
      <c r="F164" s="354"/>
      <c r="G164" s="355"/>
      <c r="H164" s="355"/>
      <c r="I164" s="151" t="s">
        <v>874</v>
      </c>
      <c r="J164" s="356"/>
      <c r="K164" s="355"/>
      <c r="L164" s="151" t="s">
        <v>875</v>
      </c>
      <c r="M164" s="191"/>
      <c r="N164" s="13"/>
      <c r="O164" s="13"/>
      <c r="P164" s="13"/>
    </row>
    <row r="165" spans="1:16" ht="30">
      <c r="A165" s="3"/>
      <c r="B165" s="152"/>
      <c r="C165" s="357"/>
      <c r="D165" s="358"/>
      <c r="E165" s="152"/>
      <c r="F165" s="357"/>
      <c r="G165" s="358"/>
      <c r="H165" s="358"/>
      <c r="I165" s="152"/>
      <c r="J165" s="359"/>
      <c r="K165" s="358"/>
      <c r="L165" s="152"/>
      <c r="M165" s="192"/>
      <c r="N165" s="13"/>
      <c r="O165" s="13"/>
      <c r="P165" s="13"/>
    </row>
    <row r="166" spans="1:16" ht="46.5" customHeight="1" thickBot="1">
      <c r="A166" s="3"/>
      <c r="B166" s="151" t="s">
        <v>43</v>
      </c>
      <c r="C166" s="354"/>
      <c r="D166" s="355"/>
      <c r="E166" s="151" t="s">
        <v>876</v>
      </c>
      <c r="F166" s="354"/>
      <c r="G166" s="355"/>
      <c r="H166" s="355"/>
      <c r="I166" s="151" t="s">
        <v>874</v>
      </c>
      <c r="J166" s="356"/>
      <c r="K166" s="355"/>
      <c r="L166" s="151" t="s">
        <v>875</v>
      </c>
      <c r="M166" s="191"/>
      <c r="N166" s="13"/>
      <c r="O166" s="13"/>
      <c r="P166" s="13"/>
    </row>
    <row r="167" spans="1:16" ht="30">
      <c r="A167" s="3"/>
      <c r="B167" s="152"/>
      <c r="C167" s="357"/>
      <c r="D167" s="358"/>
      <c r="E167" s="152"/>
      <c r="F167" s="357"/>
      <c r="G167" s="358"/>
      <c r="H167" s="358"/>
      <c r="I167" s="152"/>
      <c r="J167" s="359"/>
      <c r="K167" s="358"/>
      <c r="L167" s="152"/>
      <c r="M167" s="192"/>
      <c r="N167" s="13"/>
      <c r="O167" s="13"/>
      <c r="P167" s="13"/>
    </row>
    <row r="168" spans="1:16" ht="46.5" customHeight="1" thickBot="1">
      <c r="A168" s="3"/>
      <c r="B168" s="151" t="s">
        <v>43</v>
      </c>
      <c r="C168" s="354"/>
      <c r="D168" s="355"/>
      <c r="E168" s="151" t="s">
        <v>876</v>
      </c>
      <c r="F168" s="354"/>
      <c r="G168" s="355"/>
      <c r="H168" s="355"/>
      <c r="I168" s="151" t="s">
        <v>874</v>
      </c>
      <c r="J168" s="356"/>
      <c r="K168" s="355"/>
      <c r="L168" s="151" t="s">
        <v>875</v>
      </c>
      <c r="M168" s="191"/>
      <c r="N168" s="13"/>
      <c r="O168" s="13"/>
      <c r="P168" s="13"/>
    </row>
    <row r="169" spans="1:16" ht="30">
      <c r="A169" s="3"/>
      <c r="B169" s="152"/>
      <c r="C169" s="357"/>
      <c r="D169" s="358"/>
      <c r="E169" s="152"/>
      <c r="F169" s="357"/>
      <c r="G169" s="358"/>
      <c r="H169" s="358"/>
      <c r="I169" s="152"/>
      <c r="J169" s="359"/>
      <c r="K169" s="358"/>
      <c r="L169" s="152"/>
      <c r="M169" s="192"/>
      <c r="N169" s="13"/>
      <c r="O169" s="13"/>
      <c r="P169" s="13"/>
    </row>
    <row r="170" spans="1:16" ht="46.5" customHeight="1" thickBot="1">
      <c r="A170" s="3"/>
      <c r="B170" s="151" t="s">
        <v>43</v>
      </c>
      <c r="C170" s="354"/>
      <c r="D170" s="355"/>
      <c r="E170" s="151" t="s">
        <v>876</v>
      </c>
      <c r="F170" s="354"/>
      <c r="G170" s="355"/>
      <c r="H170" s="355"/>
      <c r="I170" s="151" t="s">
        <v>874</v>
      </c>
      <c r="J170" s="356"/>
      <c r="K170" s="355"/>
      <c r="L170" s="151" t="s">
        <v>875</v>
      </c>
      <c r="M170" s="191"/>
      <c r="N170" s="13"/>
      <c r="O170" s="13"/>
      <c r="P170" s="13"/>
    </row>
    <row r="171" spans="1:16" ht="30">
      <c r="A171" s="3"/>
      <c r="B171" s="152"/>
      <c r="C171" s="357"/>
      <c r="D171" s="358"/>
      <c r="E171" s="152"/>
      <c r="F171" s="357"/>
      <c r="G171" s="358"/>
      <c r="H171" s="358"/>
      <c r="I171" s="152"/>
      <c r="J171" s="359"/>
      <c r="K171" s="358"/>
      <c r="L171" s="152"/>
      <c r="M171" s="192"/>
      <c r="N171" s="13"/>
      <c r="O171" s="13"/>
      <c r="P171" s="13"/>
    </row>
    <row r="172" spans="1:16" ht="46.5" customHeight="1" thickBot="1">
      <c r="A172" s="3"/>
      <c r="B172" s="151" t="s">
        <v>43</v>
      </c>
      <c r="C172" s="354"/>
      <c r="D172" s="355"/>
      <c r="E172" s="151" t="s">
        <v>876</v>
      </c>
      <c r="F172" s="354"/>
      <c r="G172" s="355"/>
      <c r="H172" s="355"/>
      <c r="I172" s="151" t="s">
        <v>874</v>
      </c>
      <c r="J172" s="356"/>
      <c r="K172" s="355"/>
      <c r="L172" s="151" t="s">
        <v>875</v>
      </c>
      <c r="M172" s="191"/>
      <c r="N172" s="13"/>
      <c r="O172" s="13"/>
      <c r="P172" s="13"/>
    </row>
    <row r="173" spans="1:16" ht="14.25">
      <c r="A173" s="3"/>
      <c r="B173" s="3"/>
      <c r="C173" s="13"/>
      <c r="D173" s="13"/>
      <c r="E173" s="13"/>
      <c r="F173" s="13"/>
      <c r="G173" s="13"/>
      <c r="H173" s="13"/>
      <c r="I173" s="13"/>
      <c r="J173" s="13"/>
      <c r="K173" s="13"/>
      <c r="L173" s="13"/>
      <c r="M173" s="13"/>
      <c r="N173" s="13"/>
      <c r="O173" s="13"/>
      <c r="P173" s="13"/>
    </row>
    <row r="174" spans="1:16" ht="14.25">
      <c r="A174" s="3"/>
      <c r="B174" s="3"/>
      <c r="C174" s="13"/>
      <c r="D174" s="13"/>
      <c r="E174" s="13"/>
      <c r="F174" s="13"/>
      <c r="G174" s="13"/>
      <c r="H174" s="13"/>
      <c r="I174" s="13"/>
      <c r="J174" s="13"/>
      <c r="K174" s="13"/>
      <c r="L174" s="13"/>
      <c r="M174" s="13"/>
      <c r="N174" s="13"/>
      <c r="O174" s="13"/>
      <c r="P174" s="13"/>
    </row>
    <row r="175" spans="1:16" ht="14.25">
      <c r="A175" s="3"/>
      <c r="B175" s="3"/>
      <c r="C175" s="13"/>
      <c r="D175" s="13"/>
      <c r="E175" s="13"/>
      <c r="F175" s="13"/>
      <c r="G175" s="13"/>
      <c r="H175" s="13"/>
      <c r="I175" s="13"/>
      <c r="J175" s="13"/>
      <c r="K175" s="13"/>
      <c r="L175" s="13"/>
      <c r="M175" s="13"/>
      <c r="N175" s="13"/>
      <c r="O175" s="13"/>
      <c r="P175" s="13"/>
    </row>
    <row r="176" spans="1:16" ht="14.25">
      <c r="A176" s="3"/>
      <c r="B176" s="3"/>
      <c r="C176" s="13"/>
      <c r="D176" s="13"/>
      <c r="E176" s="13"/>
      <c r="F176" s="13"/>
      <c r="G176" s="13"/>
      <c r="H176" s="13"/>
      <c r="I176" s="13"/>
      <c r="J176" s="13"/>
      <c r="K176" s="13"/>
      <c r="L176" s="13"/>
      <c r="M176" s="13"/>
      <c r="N176" s="13"/>
      <c r="O176" s="13"/>
      <c r="P176" s="13"/>
    </row>
    <row r="177" spans="1:16" ht="14.25">
      <c r="A177" s="3"/>
      <c r="B177" s="3"/>
      <c r="C177" s="13"/>
      <c r="D177" s="13"/>
      <c r="E177" s="13"/>
      <c r="F177" s="13"/>
      <c r="G177" s="13"/>
      <c r="H177" s="13"/>
      <c r="I177" s="13"/>
      <c r="J177" s="13"/>
      <c r="K177" s="13"/>
      <c r="L177" s="13"/>
      <c r="M177" s="13"/>
      <c r="N177" s="13"/>
      <c r="O177" s="13"/>
      <c r="P177" s="13"/>
    </row>
    <row r="178" spans="1:16" ht="14.25">
      <c r="A178" s="3"/>
      <c r="B178" s="3"/>
      <c r="C178" s="13"/>
      <c r="D178" s="13"/>
      <c r="E178" s="13"/>
      <c r="F178" s="13"/>
      <c r="G178" s="13"/>
      <c r="H178" s="13"/>
      <c r="I178" s="13"/>
      <c r="J178" s="13"/>
      <c r="K178" s="13"/>
      <c r="L178" s="13"/>
      <c r="M178" s="13"/>
      <c r="N178" s="13"/>
      <c r="O178" s="13"/>
      <c r="P178" s="13"/>
    </row>
    <row r="179" spans="1:16" ht="14.25">
      <c r="A179" s="3"/>
      <c r="B179" s="3"/>
      <c r="C179" s="13"/>
      <c r="D179" s="13"/>
      <c r="E179" s="13"/>
      <c r="F179" s="13"/>
      <c r="G179" s="13"/>
      <c r="H179" s="13"/>
      <c r="I179" s="13"/>
      <c r="J179" s="13"/>
      <c r="K179" s="13"/>
      <c r="L179" s="13"/>
      <c r="M179" s="13"/>
      <c r="N179" s="13"/>
      <c r="O179" s="13"/>
      <c r="P179" s="13"/>
    </row>
    <row r="180" spans="1:16" ht="14.25">
      <c r="A180" s="3"/>
      <c r="B180" s="3"/>
      <c r="C180" s="13"/>
      <c r="D180" s="13"/>
      <c r="E180" s="13"/>
      <c r="F180" s="13"/>
      <c r="G180" s="13"/>
      <c r="H180" s="13"/>
      <c r="I180" s="13"/>
      <c r="J180" s="13"/>
      <c r="K180" s="13"/>
      <c r="L180" s="13"/>
      <c r="M180" s="13"/>
      <c r="N180" s="13"/>
      <c r="O180" s="13"/>
      <c r="P180" s="13"/>
    </row>
    <row r="181" spans="1:16" ht="14.25">
      <c r="A181" s="3"/>
      <c r="B181" s="3"/>
      <c r="C181" s="13"/>
      <c r="D181" s="13"/>
      <c r="E181" s="13"/>
      <c r="F181" s="13"/>
      <c r="G181" s="13"/>
      <c r="H181" s="13"/>
      <c r="I181" s="13"/>
      <c r="J181" s="13"/>
      <c r="K181" s="13"/>
      <c r="L181" s="13"/>
      <c r="M181" s="13"/>
      <c r="N181" s="13"/>
      <c r="O181" s="13"/>
      <c r="P181" s="13"/>
    </row>
    <row r="182" spans="1:16" ht="14.25">
      <c r="A182" s="3"/>
      <c r="B182" s="3"/>
      <c r="C182" s="13"/>
      <c r="D182" s="13"/>
      <c r="E182" s="13"/>
      <c r="F182" s="13"/>
      <c r="G182" s="13"/>
      <c r="H182" s="13"/>
      <c r="I182" s="13"/>
      <c r="J182" s="13"/>
      <c r="K182" s="13"/>
      <c r="L182" s="13"/>
      <c r="M182" s="13"/>
      <c r="N182" s="13"/>
      <c r="O182" s="13"/>
      <c r="P182" s="13"/>
    </row>
    <row r="183" spans="1:16" ht="14.25">
      <c r="A183" s="3"/>
      <c r="B183" s="3"/>
      <c r="C183" s="13"/>
      <c r="D183" s="13"/>
      <c r="E183" s="13"/>
      <c r="F183" s="13"/>
      <c r="G183" s="13"/>
      <c r="H183" s="13"/>
      <c r="I183" s="13"/>
      <c r="J183" s="13"/>
      <c r="K183" s="13"/>
      <c r="L183" s="13"/>
      <c r="M183" s="13"/>
      <c r="N183" s="13"/>
      <c r="O183" s="13"/>
      <c r="P183" s="13"/>
    </row>
    <row r="184" spans="1:16" ht="14.25">
      <c r="A184" s="3"/>
      <c r="B184" s="3"/>
      <c r="C184" s="13"/>
      <c r="D184" s="13"/>
      <c r="E184" s="13"/>
      <c r="F184" s="13"/>
      <c r="G184" s="13"/>
      <c r="H184" s="13"/>
      <c r="I184" s="13"/>
      <c r="J184" s="13"/>
      <c r="K184" s="13"/>
      <c r="L184" s="13"/>
      <c r="M184" s="13"/>
      <c r="N184" s="13"/>
      <c r="O184" s="13"/>
      <c r="P184" s="13"/>
    </row>
    <row r="185" spans="1:16" ht="14.25">
      <c r="A185" s="3"/>
      <c r="B185" s="3"/>
      <c r="C185" s="13"/>
      <c r="D185" s="13"/>
      <c r="E185" s="13"/>
      <c r="F185" s="13"/>
      <c r="G185" s="13"/>
      <c r="H185" s="13"/>
      <c r="I185" s="13"/>
      <c r="J185" s="13"/>
      <c r="K185" s="13"/>
      <c r="L185" s="13"/>
      <c r="M185" s="13"/>
      <c r="N185" s="13"/>
      <c r="O185" s="13"/>
      <c r="P185" s="13"/>
    </row>
    <row r="186" spans="1:16" ht="14.25">
      <c r="A186" s="3"/>
      <c r="B186" s="3"/>
      <c r="C186" s="13"/>
      <c r="D186" s="13"/>
      <c r="E186" s="13"/>
      <c r="F186" s="13"/>
      <c r="G186" s="13"/>
      <c r="H186" s="13"/>
      <c r="I186" s="13"/>
      <c r="J186" s="13"/>
      <c r="K186" s="13"/>
      <c r="L186" s="13"/>
      <c r="M186" s="13"/>
      <c r="N186" s="13"/>
      <c r="O186" s="13"/>
      <c r="P186" s="13"/>
    </row>
    <row r="187" spans="1:16" ht="14.25">
      <c r="A187" s="3"/>
      <c r="B187" s="3"/>
      <c r="C187" s="13"/>
      <c r="D187" s="13"/>
      <c r="E187" s="13"/>
      <c r="F187" s="13"/>
      <c r="G187" s="13"/>
      <c r="H187" s="13"/>
      <c r="I187" s="13"/>
      <c r="J187" s="13"/>
      <c r="K187" s="13"/>
      <c r="L187" s="13"/>
      <c r="M187" s="13"/>
      <c r="N187" s="13"/>
      <c r="O187" s="13"/>
      <c r="P187" s="13"/>
    </row>
    <row r="188" spans="1:16" ht="14.25">
      <c r="A188" s="3"/>
      <c r="B188" s="3"/>
      <c r="C188" s="13"/>
      <c r="D188" s="13"/>
      <c r="E188" s="13"/>
      <c r="F188" s="13"/>
      <c r="G188" s="13"/>
      <c r="H188" s="13"/>
      <c r="I188" s="13"/>
      <c r="J188" s="13"/>
      <c r="K188" s="13"/>
      <c r="L188" s="13"/>
      <c r="M188" s="13"/>
      <c r="N188" s="13"/>
      <c r="O188" s="13"/>
      <c r="P188" s="13"/>
    </row>
    <row r="189" spans="1:16" ht="14.25">
      <c r="A189" s="3"/>
      <c r="B189" s="3"/>
      <c r="C189" s="13"/>
      <c r="D189" s="13"/>
      <c r="E189" s="13"/>
      <c r="F189" s="13"/>
      <c r="G189" s="13"/>
      <c r="H189" s="13"/>
      <c r="I189" s="13"/>
      <c r="J189" s="13"/>
      <c r="K189" s="13"/>
      <c r="L189" s="13"/>
      <c r="M189" s="13"/>
      <c r="N189" s="13"/>
      <c r="O189" s="13"/>
      <c r="P189" s="13"/>
    </row>
    <row r="190" spans="1:16" ht="14.25">
      <c r="A190" s="3"/>
      <c r="B190" s="3"/>
      <c r="C190" s="13"/>
      <c r="D190" s="13"/>
      <c r="E190" s="13"/>
      <c r="F190" s="13"/>
      <c r="G190" s="13"/>
      <c r="H190" s="13"/>
      <c r="I190" s="13"/>
      <c r="J190" s="13"/>
      <c r="K190" s="13"/>
      <c r="L190" s="13"/>
      <c r="M190" s="13"/>
      <c r="N190" s="13"/>
      <c r="O190" s="13"/>
      <c r="P190" s="13"/>
    </row>
    <row r="191" spans="1:16" ht="14.25">
      <c r="A191" s="3"/>
      <c r="B191" s="3"/>
      <c r="C191" s="13"/>
      <c r="D191" s="13"/>
      <c r="E191" s="13"/>
      <c r="F191" s="13"/>
      <c r="G191" s="13"/>
      <c r="H191" s="13"/>
      <c r="I191" s="13"/>
      <c r="J191" s="13"/>
      <c r="K191" s="13"/>
      <c r="L191" s="13"/>
      <c r="M191" s="13"/>
      <c r="N191" s="13"/>
      <c r="O191" s="13"/>
      <c r="P191" s="13"/>
    </row>
    <row r="192" spans="1:16" ht="14.25">
      <c r="A192" s="3"/>
      <c r="B192" s="3"/>
      <c r="C192" s="13"/>
      <c r="D192" s="13"/>
      <c r="E192" s="13"/>
      <c r="F192" s="13"/>
      <c r="G192" s="13"/>
      <c r="H192" s="13"/>
      <c r="I192" s="13"/>
      <c r="J192" s="13"/>
      <c r="K192" s="13"/>
      <c r="L192" s="13"/>
      <c r="M192" s="13"/>
      <c r="N192" s="13"/>
      <c r="O192" s="13"/>
      <c r="P192" s="13"/>
    </row>
    <row r="193" spans="1:16" ht="14.25">
      <c r="A193" s="3"/>
      <c r="B193" s="3"/>
      <c r="C193" s="13"/>
      <c r="D193" s="13"/>
      <c r="E193" s="13"/>
      <c r="F193" s="13"/>
      <c r="G193" s="13"/>
      <c r="H193" s="13"/>
      <c r="I193" s="13"/>
      <c r="J193" s="13"/>
      <c r="K193" s="13"/>
      <c r="L193" s="13"/>
      <c r="M193" s="13"/>
      <c r="N193" s="13"/>
      <c r="O193" s="13"/>
      <c r="P193" s="13"/>
    </row>
    <row r="194" spans="1:16" ht="14.25">
      <c r="A194" s="3"/>
      <c r="B194" s="3"/>
      <c r="C194" s="13"/>
      <c r="D194" s="13"/>
      <c r="E194" s="13"/>
      <c r="F194" s="13"/>
      <c r="G194" s="13"/>
      <c r="H194" s="13"/>
      <c r="I194" s="13"/>
      <c r="J194" s="13"/>
      <c r="K194" s="13"/>
      <c r="L194" s="13"/>
      <c r="M194" s="13"/>
      <c r="N194" s="13"/>
      <c r="O194" s="13"/>
      <c r="P194" s="13"/>
    </row>
    <row r="195" spans="1:16" ht="14.25">
      <c r="A195" s="3"/>
      <c r="B195" s="3"/>
      <c r="C195" s="13"/>
      <c r="D195" s="13"/>
      <c r="E195" s="13"/>
      <c r="F195" s="13"/>
      <c r="G195" s="13"/>
      <c r="H195" s="13"/>
      <c r="I195" s="13"/>
      <c r="J195" s="13"/>
      <c r="K195" s="13"/>
      <c r="L195" s="13"/>
      <c r="M195" s="13"/>
      <c r="N195" s="13"/>
      <c r="O195" s="13"/>
      <c r="P195" s="13"/>
    </row>
    <row r="196" spans="1:16" ht="14.25">
      <c r="A196" s="3"/>
      <c r="B196" s="3"/>
      <c r="C196" s="13"/>
      <c r="D196" s="13"/>
      <c r="E196" s="13"/>
      <c r="F196" s="13"/>
      <c r="G196" s="13"/>
      <c r="H196" s="13"/>
      <c r="I196" s="13"/>
      <c r="J196" s="13"/>
      <c r="K196" s="13"/>
      <c r="L196" s="13"/>
      <c r="M196" s="13"/>
      <c r="N196" s="13"/>
      <c r="O196" s="13"/>
      <c r="P196" s="13"/>
    </row>
    <row r="197" spans="1:16" ht="14.25">
      <c r="A197" s="3"/>
      <c r="B197" s="3"/>
      <c r="C197" s="13"/>
      <c r="D197" s="13"/>
      <c r="E197" s="13"/>
      <c r="F197" s="13"/>
      <c r="G197" s="13"/>
      <c r="H197" s="13"/>
      <c r="I197" s="13"/>
      <c r="J197" s="13"/>
      <c r="K197" s="13"/>
      <c r="L197" s="13"/>
      <c r="M197" s="13"/>
      <c r="N197" s="13"/>
      <c r="O197" s="13"/>
      <c r="P197" s="13"/>
    </row>
    <row r="198" spans="1:16" ht="14.25">
      <c r="A198" s="3"/>
      <c r="B198" s="3"/>
      <c r="C198" s="13"/>
      <c r="D198" s="13"/>
      <c r="E198" s="13"/>
      <c r="F198" s="13"/>
      <c r="G198" s="13"/>
      <c r="H198" s="13"/>
      <c r="I198" s="13"/>
      <c r="J198" s="13"/>
      <c r="K198" s="13"/>
      <c r="L198" s="13"/>
      <c r="M198" s="13"/>
      <c r="N198" s="13"/>
      <c r="O198" s="13"/>
      <c r="P198" s="13"/>
    </row>
    <row r="199" spans="1:16" ht="14.25">
      <c r="A199" s="3"/>
      <c r="B199" s="3"/>
      <c r="C199" s="13"/>
      <c r="D199" s="13"/>
      <c r="E199" s="13"/>
      <c r="F199" s="13"/>
      <c r="G199" s="13"/>
      <c r="H199" s="13"/>
      <c r="I199" s="13"/>
      <c r="J199" s="13"/>
      <c r="K199" s="13"/>
      <c r="L199" s="13"/>
      <c r="M199" s="13"/>
      <c r="N199" s="13"/>
      <c r="O199" s="13"/>
      <c r="P199" s="13"/>
    </row>
    <row r="200" spans="1:16" ht="14.25">
      <c r="A200" s="3"/>
      <c r="B200" s="3"/>
      <c r="C200" s="13"/>
      <c r="D200" s="13"/>
      <c r="E200" s="13"/>
      <c r="F200" s="13"/>
      <c r="G200" s="13"/>
      <c r="H200" s="13"/>
      <c r="I200" s="13"/>
      <c r="J200" s="13"/>
      <c r="K200" s="13"/>
      <c r="L200" s="13"/>
      <c r="M200" s="13"/>
      <c r="N200" s="13"/>
      <c r="O200" s="13"/>
      <c r="P200" s="13"/>
    </row>
    <row r="201" spans="1:16" ht="14.25">
      <c r="A201" s="3"/>
      <c r="B201" s="3"/>
      <c r="C201" s="13"/>
      <c r="D201" s="13"/>
      <c r="E201" s="13"/>
      <c r="F201" s="13"/>
      <c r="G201" s="13"/>
      <c r="H201" s="13"/>
      <c r="I201" s="13"/>
      <c r="J201" s="13"/>
      <c r="K201" s="13"/>
      <c r="L201" s="13"/>
      <c r="M201" s="13"/>
      <c r="N201" s="13"/>
      <c r="O201" s="13"/>
      <c r="P201" s="13"/>
    </row>
    <row r="202" spans="1:16" ht="14.25">
      <c r="A202" s="3"/>
      <c r="B202" s="3"/>
      <c r="C202" s="13"/>
      <c r="D202" s="13"/>
      <c r="E202" s="13"/>
      <c r="F202" s="13"/>
      <c r="G202" s="13"/>
      <c r="H202" s="13"/>
      <c r="I202" s="13"/>
      <c r="J202" s="13"/>
      <c r="K202" s="13"/>
      <c r="L202" s="13"/>
      <c r="M202" s="13"/>
      <c r="N202" s="13"/>
      <c r="O202" s="13"/>
      <c r="P202" s="13"/>
    </row>
    <row r="203" spans="1:16" ht="14.25">
      <c r="A203" s="3"/>
      <c r="B203" s="3"/>
      <c r="C203" s="13"/>
      <c r="D203" s="13"/>
      <c r="E203" s="13"/>
      <c r="F203" s="13"/>
      <c r="G203" s="13"/>
      <c r="H203" s="13"/>
      <c r="I203" s="13"/>
      <c r="J203" s="13"/>
      <c r="K203" s="13"/>
      <c r="L203" s="13"/>
      <c r="M203" s="13"/>
      <c r="N203" s="13"/>
      <c r="O203" s="13"/>
      <c r="P203" s="13"/>
    </row>
    <row r="204" spans="1:16" ht="14.25">
      <c r="A204" s="3"/>
      <c r="B204" s="3"/>
      <c r="C204" s="13"/>
      <c r="D204" s="13"/>
      <c r="E204" s="13"/>
      <c r="F204" s="13"/>
      <c r="G204" s="13"/>
      <c r="H204" s="13"/>
      <c r="I204" s="13"/>
      <c r="J204" s="13"/>
      <c r="K204" s="13"/>
      <c r="L204" s="13"/>
      <c r="M204" s="13"/>
      <c r="N204" s="13"/>
      <c r="O204" s="13"/>
      <c r="P204" s="13"/>
    </row>
    <row r="205" spans="1:16" ht="14.25">
      <c r="A205" s="3"/>
      <c r="B205" s="3"/>
      <c r="C205" s="13"/>
      <c r="D205" s="13"/>
      <c r="E205" s="13"/>
      <c r="F205" s="13"/>
      <c r="G205" s="13"/>
      <c r="H205" s="13"/>
      <c r="I205" s="13"/>
      <c r="J205" s="13"/>
      <c r="K205" s="13"/>
      <c r="L205" s="13"/>
      <c r="M205" s="13"/>
      <c r="N205" s="13"/>
      <c r="O205" s="13"/>
      <c r="P205" s="13"/>
    </row>
    <row r="206" spans="1:16" ht="14.25">
      <c r="A206" s="3"/>
      <c r="B206" s="3"/>
      <c r="C206" s="13"/>
      <c r="D206" s="13"/>
      <c r="E206" s="13"/>
      <c r="F206" s="13"/>
      <c r="G206" s="13"/>
      <c r="H206" s="13"/>
      <c r="I206" s="13"/>
      <c r="J206" s="13"/>
      <c r="K206" s="13"/>
      <c r="L206" s="13"/>
      <c r="M206" s="13"/>
      <c r="N206" s="13"/>
      <c r="O206" s="13"/>
      <c r="P206" s="13"/>
    </row>
    <row r="207" spans="1:16" ht="14.25">
      <c r="A207" s="3"/>
      <c r="B207" s="3"/>
      <c r="C207" s="13"/>
      <c r="D207" s="13"/>
      <c r="E207" s="13"/>
      <c r="F207" s="13"/>
      <c r="G207" s="13"/>
      <c r="H207" s="13"/>
      <c r="I207" s="13"/>
      <c r="J207" s="13"/>
      <c r="K207" s="13"/>
      <c r="L207" s="13"/>
      <c r="M207" s="13"/>
      <c r="N207" s="13"/>
      <c r="O207" s="13"/>
      <c r="P207" s="13"/>
    </row>
    <row r="208" spans="1:16" ht="14.25">
      <c r="A208" s="3"/>
      <c r="B208" s="3"/>
      <c r="C208" s="13"/>
      <c r="D208" s="13"/>
      <c r="E208" s="13"/>
      <c r="F208" s="13"/>
      <c r="G208" s="13"/>
      <c r="H208" s="13"/>
      <c r="I208" s="13"/>
      <c r="J208" s="13"/>
      <c r="K208" s="13"/>
      <c r="L208" s="13"/>
      <c r="M208" s="13"/>
      <c r="N208" s="13"/>
      <c r="O208" s="13"/>
      <c r="P208" s="13"/>
    </row>
    <row r="209" spans="1:16" ht="14.25">
      <c r="A209" s="3"/>
      <c r="B209" s="3"/>
      <c r="C209" s="13"/>
      <c r="D209" s="13"/>
      <c r="E209" s="13"/>
      <c r="F209" s="13"/>
      <c r="G209" s="13"/>
      <c r="H209" s="13"/>
      <c r="I209" s="13"/>
      <c r="J209" s="13"/>
      <c r="K209" s="13"/>
      <c r="L209" s="13"/>
      <c r="M209" s="13"/>
      <c r="N209" s="13"/>
      <c r="O209" s="13"/>
      <c r="P209" s="13"/>
    </row>
    <row r="210" spans="1:16" ht="14.25">
      <c r="A210" s="3"/>
      <c r="B210" s="3"/>
      <c r="N210" s="13"/>
      <c r="O210" s="13"/>
      <c r="P210" s="13"/>
    </row>
    <row r="211" spans="1:16" ht="14.25">
      <c r="A211" s="3"/>
      <c r="B211" s="3"/>
      <c r="N211" s="13"/>
      <c r="O211" s="13"/>
      <c r="P211" s="13"/>
    </row>
    <row r="212" spans="1:16" ht="14.25">
      <c r="A212" s="3"/>
      <c r="B212" s="3"/>
      <c r="N212" s="13"/>
      <c r="O212" s="13"/>
      <c r="P212" s="13"/>
    </row>
    <row r="213" spans="1:16" ht="14.25">
      <c r="A213" s="3"/>
      <c r="B213" s="3"/>
      <c r="N213" s="13"/>
      <c r="O213" s="13"/>
      <c r="P213" s="13"/>
    </row>
    <row r="214" spans="1:2" ht="14.25">
      <c r="A214" s="3"/>
      <c r="B214" s="3"/>
    </row>
    <row r="215" spans="1:2" ht="14.25">
      <c r="A215" s="3"/>
      <c r="B215" s="3"/>
    </row>
    <row r="216" spans="1:2" ht="14.25">
      <c r="A216" s="3"/>
      <c r="B216" s="3"/>
    </row>
    <row r="217" spans="1:2" ht="14.25">
      <c r="A217" s="3"/>
      <c r="B217" s="3"/>
    </row>
    <row r="218" spans="1:2" ht="14.25">
      <c r="A218" s="3"/>
      <c r="B218" s="3"/>
    </row>
    <row r="219" spans="1:2" ht="14.25">
      <c r="A219" s="3"/>
      <c r="B219" s="3"/>
    </row>
    <row r="220" spans="1:2" ht="14.25">
      <c r="A220" s="3"/>
      <c r="B220" s="3"/>
    </row>
    <row r="221" spans="1:2" ht="14.25">
      <c r="A221" s="3"/>
      <c r="B221" s="3"/>
    </row>
    <row r="222" spans="1:2" ht="14.25">
      <c r="A222" s="3"/>
      <c r="B222" s="3"/>
    </row>
    <row r="223" spans="1:2" ht="14.25">
      <c r="A223" s="3"/>
      <c r="B223" s="3"/>
    </row>
    <row r="224" spans="1:2" ht="14.25">
      <c r="A224" s="3"/>
      <c r="B224" s="3"/>
    </row>
    <row r="225" spans="1:2" ht="14.25">
      <c r="A225" s="3"/>
      <c r="B225" s="3"/>
    </row>
    <row r="226" spans="1:2" ht="14.25">
      <c r="A226" s="3"/>
      <c r="B226" s="3"/>
    </row>
    <row r="227" spans="1:2" ht="14.25">
      <c r="A227" s="3"/>
      <c r="B227" s="3"/>
    </row>
    <row r="228" spans="1:2" ht="14.25">
      <c r="A228" s="3"/>
      <c r="B228" s="3"/>
    </row>
    <row r="229" spans="1:2" ht="14.25">
      <c r="A229" s="3"/>
      <c r="B229" s="3"/>
    </row>
    <row r="230" spans="1:2" ht="14.25">
      <c r="A230" s="3"/>
      <c r="B230" s="3"/>
    </row>
    <row r="231" spans="1:2" ht="14.25">
      <c r="A231" s="3"/>
      <c r="B231" s="3"/>
    </row>
    <row r="232" spans="1:2" ht="14.25">
      <c r="A232" s="3"/>
      <c r="B232" s="3"/>
    </row>
    <row r="233" spans="1:2" ht="14.25">
      <c r="A233" s="3"/>
      <c r="B233" s="3"/>
    </row>
    <row r="234" spans="1:2" ht="14.25">
      <c r="A234" s="3"/>
      <c r="B234" s="3"/>
    </row>
    <row r="235" spans="1:2" ht="14.25">
      <c r="A235" s="3"/>
      <c r="B235" s="3"/>
    </row>
    <row r="236" spans="1:2" ht="14.25">
      <c r="A236" s="3"/>
      <c r="B236" s="3"/>
    </row>
    <row r="237" spans="1:2" ht="14.25">
      <c r="A237" s="3"/>
      <c r="B237" s="3"/>
    </row>
    <row r="238" spans="1:2" ht="14.25">
      <c r="A238" s="3"/>
      <c r="B238" s="3"/>
    </row>
    <row r="239" spans="1:2" ht="14.25">
      <c r="A239" s="3"/>
      <c r="B239" s="3"/>
    </row>
    <row r="240" spans="1:2" ht="14.25">
      <c r="A240" s="3"/>
      <c r="B240" s="3"/>
    </row>
    <row r="241" spans="1:2" ht="14.25">
      <c r="A241" s="3"/>
      <c r="B241" s="3"/>
    </row>
    <row r="242" spans="1:2" ht="14.25">
      <c r="A242" s="3"/>
      <c r="B242" s="3"/>
    </row>
    <row r="243" spans="1:2" ht="14.25">
      <c r="A243" s="3"/>
      <c r="B243" s="3"/>
    </row>
    <row r="244" spans="1:2" ht="14.25">
      <c r="A244" s="3"/>
      <c r="B244" s="3"/>
    </row>
    <row r="245" spans="1:2" ht="14.25">
      <c r="A245" s="3"/>
      <c r="B245" s="3"/>
    </row>
    <row r="246" spans="1:2" ht="14.25">
      <c r="A246" s="3"/>
      <c r="B246" s="3"/>
    </row>
    <row r="247" spans="1:2" ht="14.25">
      <c r="A247" s="3"/>
      <c r="B247" s="3"/>
    </row>
    <row r="248" spans="1:2" ht="14.25">
      <c r="A248" s="3"/>
      <c r="B248" s="3"/>
    </row>
    <row r="249" spans="1:2" ht="14.25">
      <c r="A249" s="3"/>
      <c r="B249" s="3"/>
    </row>
    <row r="250" spans="1:2" ht="14.25">
      <c r="A250" s="3"/>
      <c r="B250" s="3"/>
    </row>
    <row r="251" spans="1:2" ht="14.25">
      <c r="A251" s="3"/>
      <c r="B251" s="3"/>
    </row>
    <row r="252" spans="1:2" ht="14.25">
      <c r="A252" s="3"/>
      <c r="B252" s="3"/>
    </row>
    <row r="253" spans="1:2" ht="14.25">
      <c r="A253" s="3"/>
      <c r="B253" s="3"/>
    </row>
    <row r="254" spans="1:2" ht="14.25">
      <c r="A254" s="3"/>
      <c r="B254" s="3"/>
    </row>
    <row r="255" spans="1:2" ht="14.25">
      <c r="A255" s="3"/>
      <c r="B255" s="3"/>
    </row>
    <row r="256" spans="1:2" ht="14.25">
      <c r="A256" s="3"/>
      <c r="B256" s="3"/>
    </row>
    <row r="257" spans="1:2" ht="14.25">
      <c r="A257" s="3"/>
      <c r="B257" s="3"/>
    </row>
    <row r="258" spans="1:2" ht="14.25">
      <c r="A258" s="3"/>
      <c r="B258" s="3"/>
    </row>
    <row r="259" spans="1:2" ht="14.25">
      <c r="A259" s="3"/>
      <c r="B259" s="3"/>
    </row>
    <row r="260" spans="1:2" ht="14.25">
      <c r="A260" s="3"/>
      <c r="B260" s="3"/>
    </row>
    <row r="261" spans="1:2" ht="14.25">
      <c r="A261" s="3"/>
      <c r="B261" s="3"/>
    </row>
    <row r="262" spans="1:2" ht="14.25">
      <c r="A262" s="3"/>
      <c r="B262" s="3"/>
    </row>
    <row r="263" spans="1:2" ht="14.25">
      <c r="A263" s="3"/>
      <c r="B263" s="3"/>
    </row>
    <row r="264" spans="1:2" ht="14.25">
      <c r="A264" s="3"/>
      <c r="B264" s="3"/>
    </row>
    <row r="265" spans="1:2" ht="14.25">
      <c r="A265" s="3"/>
      <c r="B265" s="3"/>
    </row>
    <row r="266" spans="1:2" ht="14.25">
      <c r="A266" s="3"/>
      <c r="B266" s="3"/>
    </row>
    <row r="267" spans="1:2" ht="14.25">
      <c r="A267" s="3"/>
      <c r="B267" s="3"/>
    </row>
    <row r="268" spans="1:2" ht="14.25">
      <c r="A268" s="3"/>
      <c r="B268" s="3"/>
    </row>
    <row r="269" spans="1:2" ht="14.25">
      <c r="A269" s="3"/>
      <c r="B269" s="3"/>
    </row>
    <row r="270" spans="1:2" ht="14.25">
      <c r="A270" s="3"/>
      <c r="B270" s="3"/>
    </row>
    <row r="271" spans="1:2" ht="14.25">
      <c r="A271" s="3"/>
      <c r="B271" s="3"/>
    </row>
    <row r="272" spans="1:2" ht="14.25">
      <c r="A272" s="3"/>
      <c r="B272" s="3"/>
    </row>
    <row r="273" spans="1:2" ht="14.25">
      <c r="A273" s="3"/>
      <c r="B273" s="3"/>
    </row>
    <row r="274" spans="1:2" ht="14.25">
      <c r="A274" s="3"/>
      <c r="B274" s="3"/>
    </row>
    <row r="275" spans="1:2" ht="14.25">
      <c r="A275" s="3"/>
      <c r="B275" s="3"/>
    </row>
    <row r="276" spans="1:2" ht="14.25">
      <c r="A276" s="3"/>
      <c r="B276" s="3"/>
    </row>
    <row r="277" spans="1:2" ht="14.25">
      <c r="A277" s="3"/>
      <c r="B277" s="3"/>
    </row>
    <row r="278" spans="1:2" ht="14.25">
      <c r="A278" s="3"/>
      <c r="B278" s="3"/>
    </row>
    <row r="279" spans="1:2" ht="14.25">
      <c r="A279" s="3"/>
      <c r="B279" s="3"/>
    </row>
    <row r="280" spans="1:2" ht="14.25">
      <c r="A280" s="3"/>
      <c r="B280" s="3"/>
    </row>
    <row r="281" spans="1:2" ht="14.25">
      <c r="A281" s="3"/>
      <c r="B281" s="3"/>
    </row>
    <row r="282" spans="1:2" ht="14.25">
      <c r="A282" s="3"/>
      <c r="B282" s="3"/>
    </row>
    <row r="283" spans="1:2" ht="14.25">
      <c r="A283" s="3"/>
      <c r="B283" s="3"/>
    </row>
    <row r="284" spans="1:2" ht="14.25">
      <c r="A284" s="3"/>
      <c r="B284" s="3"/>
    </row>
    <row r="285" spans="1:2" ht="14.25">
      <c r="A285" s="3"/>
      <c r="B285" s="3"/>
    </row>
    <row r="286" spans="1:2" ht="14.25">
      <c r="A286" s="3"/>
      <c r="B286" s="3"/>
    </row>
    <row r="287" spans="1:2" ht="14.25">
      <c r="A287" s="3"/>
      <c r="B287" s="3"/>
    </row>
    <row r="288" spans="1:2" ht="14.25">
      <c r="A288" s="3"/>
      <c r="B288" s="3"/>
    </row>
    <row r="289" spans="1:2" ht="14.25">
      <c r="A289" s="3"/>
      <c r="B289" s="3"/>
    </row>
    <row r="290" spans="1:2" ht="14.25">
      <c r="A290" s="3"/>
      <c r="B290" s="3"/>
    </row>
    <row r="291" spans="1:2" ht="14.25">
      <c r="A291" s="3"/>
      <c r="B291" s="3"/>
    </row>
    <row r="292" spans="1:2" ht="14.25">
      <c r="A292" s="3"/>
      <c r="B292" s="3"/>
    </row>
    <row r="293" spans="1:2" ht="14.25">
      <c r="A293" s="3"/>
      <c r="B293" s="3"/>
    </row>
    <row r="294" spans="1:2" ht="14.25">
      <c r="A294" s="3"/>
      <c r="B294" s="3"/>
    </row>
    <row r="295" spans="1:2" ht="14.25">
      <c r="A295" s="3"/>
      <c r="B295" s="3"/>
    </row>
    <row r="296" spans="1:2" ht="14.25">
      <c r="A296" s="3"/>
      <c r="B296" s="3"/>
    </row>
    <row r="297" spans="1:2" ht="14.25">
      <c r="A297" s="3"/>
      <c r="B297" s="3"/>
    </row>
    <row r="298" spans="1:2" ht="14.25">
      <c r="A298" s="3"/>
      <c r="B298" s="3"/>
    </row>
    <row r="299" spans="1:2" ht="14.25">
      <c r="A299" s="3"/>
      <c r="B299" s="3"/>
    </row>
    <row r="300" spans="1:2" ht="14.25">
      <c r="A300" s="3"/>
      <c r="B300" s="3"/>
    </row>
    <row r="301" spans="1:2" ht="14.25">
      <c r="A301" s="3"/>
      <c r="B301" s="3"/>
    </row>
    <row r="302" spans="1:2" ht="14.25">
      <c r="A302" s="3"/>
      <c r="B302" s="3"/>
    </row>
    <row r="303" spans="1:2" ht="14.25">
      <c r="A303" s="3"/>
      <c r="B303" s="3"/>
    </row>
    <row r="304" spans="1:2" ht="14.25">
      <c r="A304" s="3"/>
      <c r="B304" s="3"/>
    </row>
    <row r="305" spans="1:2" ht="14.25">
      <c r="A305" s="3"/>
      <c r="B305" s="3"/>
    </row>
    <row r="306" spans="1:2" ht="14.25">
      <c r="A306" s="3"/>
      <c r="B306" s="3"/>
    </row>
    <row r="307" spans="1:2" ht="14.25">
      <c r="A307" s="3"/>
      <c r="B307" s="3"/>
    </row>
    <row r="308" spans="1:2" ht="14.25">
      <c r="A308" s="3"/>
      <c r="B308" s="3"/>
    </row>
    <row r="309" spans="1:2" ht="14.25">
      <c r="A309" s="3"/>
      <c r="B309" s="3"/>
    </row>
    <row r="310" spans="1:2" ht="14.25">
      <c r="A310" s="3"/>
      <c r="B310" s="3"/>
    </row>
    <row r="311" spans="1:2" ht="14.25">
      <c r="A311" s="3"/>
      <c r="B311" s="3"/>
    </row>
    <row r="312" spans="1:2" ht="14.25">
      <c r="A312" s="3"/>
      <c r="B312" s="3"/>
    </row>
    <row r="313" spans="1:2" ht="14.25">
      <c r="A313" s="3"/>
      <c r="B313" s="3"/>
    </row>
    <row r="314" spans="1:2" ht="14.25">
      <c r="A314" s="3"/>
      <c r="B314" s="3"/>
    </row>
    <row r="315" spans="1:2" ht="14.25">
      <c r="A315" s="3"/>
      <c r="B315" s="3"/>
    </row>
    <row r="316" spans="1:2" ht="14.25">
      <c r="A316" s="3"/>
      <c r="B316" s="3"/>
    </row>
    <row r="317" spans="1:2" ht="14.25">
      <c r="A317" s="3"/>
      <c r="B317" s="3"/>
    </row>
    <row r="318" spans="1:2" ht="14.25">
      <c r="A318" s="3"/>
      <c r="B318" s="3"/>
    </row>
    <row r="319" spans="1:2" ht="14.25">
      <c r="A319" s="3"/>
      <c r="B319" s="3"/>
    </row>
    <row r="320" spans="1:2" ht="14.25">
      <c r="A320" s="3"/>
      <c r="B320" s="3"/>
    </row>
    <row r="321" spans="1:2" ht="14.25">
      <c r="A321" s="3"/>
      <c r="B321" s="3"/>
    </row>
    <row r="322" spans="1:2" ht="14.25">
      <c r="A322" s="3"/>
      <c r="B322" s="3"/>
    </row>
    <row r="323" spans="1:2" ht="14.25">
      <c r="A323" s="3"/>
      <c r="B323" s="3"/>
    </row>
    <row r="324" spans="1:2" ht="14.25">
      <c r="A324" s="3"/>
      <c r="B324" s="3"/>
    </row>
    <row r="325" spans="1:2" ht="14.25">
      <c r="A325" s="3"/>
      <c r="B325" s="3"/>
    </row>
    <row r="326" spans="1:2" ht="14.25">
      <c r="A326" s="3"/>
      <c r="B326" s="3"/>
    </row>
    <row r="327" spans="1:2" ht="14.25">
      <c r="A327" s="3"/>
      <c r="B327" s="3"/>
    </row>
    <row r="328" spans="1:2" ht="14.25">
      <c r="A328" s="3"/>
      <c r="B328" s="3"/>
    </row>
    <row r="329" spans="1:2" ht="14.25">
      <c r="A329" s="3"/>
      <c r="B329" s="3"/>
    </row>
    <row r="330" spans="1:2" ht="14.25">
      <c r="A330" s="3"/>
      <c r="B330" s="3"/>
    </row>
    <row r="331" spans="1:2" ht="14.25">
      <c r="A331" s="3"/>
      <c r="B331" s="3"/>
    </row>
    <row r="332" spans="1:2" ht="14.25">
      <c r="A332" s="3"/>
      <c r="B332" s="3"/>
    </row>
    <row r="333" spans="1:2" ht="14.25">
      <c r="A333" s="3"/>
      <c r="B333" s="3"/>
    </row>
    <row r="334" spans="1:2" ht="14.25">
      <c r="A334" s="3"/>
      <c r="B334" s="3"/>
    </row>
    <row r="335" spans="1:2" ht="14.25">
      <c r="A335" s="3"/>
      <c r="B335" s="3"/>
    </row>
    <row r="336" spans="1:2" ht="14.25">
      <c r="A336" s="3"/>
      <c r="B336" s="3"/>
    </row>
    <row r="337" spans="1:2" ht="14.25">
      <c r="A337" s="3"/>
      <c r="B337" s="3"/>
    </row>
    <row r="338" spans="1:2" ht="14.25">
      <c r="A338" s="3"/>
      <c r="B338" s="3"/>
    </row>
    <row r="339" spans="1:2" ht="14.25">
      <c r="A339" s="3"/>
      <c r="B339" s="3"/>
    </row>
    <row r="340" spans="1:2" ht="14.25">
      <c r="A340" s="3"/>
      <c r="B340" s="3"/>
    </row>
    <row r="341" spans="1:2" ht="14.25">
      <c r="A341" s="3"/>
      <c r="B341" s="3"/>
    </row>
    <row r="342" spans="1:2" ht="14.25">
      <c r="A342" s="3"/>
      <c r="B342" s="3"/>
    </row>
    <row r="343" spans="1:2" ht="14.25">
      <c r="A343" s="3"/>
      <c r="B343" s="3"/>
    </row>
    <row r="344" spans="1:2" ht="14.25">
      <c r="A344" s="3"/>
      <c r="B344" s="3"/>
    </row>
    <row r="345" spans="1:2" ht="14.25">
      <c r="A345" s="3"/>
      <c r="B345" s="3"/>
    </row>
    <row r="346" spans="1:2" ht="14.25">
      <c r="A346" s="3"/>
      <c r="B346" s="3"/>
    </row>
    <row r="347" spans="1:2" ht="14.25">
      <c r="A347" s="3"/>
      <c r="B347" s="3"/>
    </row>
    <row r="348" spans="1:2" ht="14.25">
      <c r="A348" s="3"/>
      <c r="B348" s="3"/>
    </row>
    <row r="349" spans="1:2" ht="14.25">
      <c r="A349" s="3"/>
      <c r="B349" s="3"/>
    </row>
    <row r="350" spans="1:2" ht="14.25">
      <c r="A350" s="3"/>
      <c r="B350" s="3"/>
    </row>
    <row r="351" spans="1:2" ht="14.25">
      <c r="A351" s="3"/>
      <c r="B351" s="3"/>
    </row>
    <row r="352" spans="1:2" ht="14.25">
      <c r="A352" s="3"/>
      <c r="B352" s="3"/>
    </row>
    <row r="353" spans="1:2" ht="14.25">
      <c r="A353" s="3"/>
      <c r="B353" s="3"/>
    </row>
    <row r="354" spans="1:2" ht="14.25">
      <c r="A354" s="3"/>
      <c r="B354" s="3"/>
    </row>
    <row r="355" spans="1:2" ht="14.25">
      <c r="A355" s="3"/>
      <c r="B355" s="3"/>
    </row>
    <row r="356" spans="1:2" ht="14.25">
      <c r="A356" s="3"/>
      <c r="B356" s="3"/>
    </row>
    <row r="357" spans="1:2" ht="14.25">
      <c r="A357" s="3"/>
      <c r="B357" s="3"/>
    </row>
    <row r="358" spans="1:2" ht="14.25">
      <c r="A358" s="3"/>
      <c r="B358" s="3"/>
    </row>
    <row r="359" spans="1:2" ht="14.25">
      <c r="A359" s="3"/>
      <c r="B359" s="3"/>
    </row>
    <row r="360" spans="1:2" ht="14.25">
      <c r="A360" s="3"/>
      <c r="B360" s="3"/>
    </row>
    <row r="361" spans="1:2" ht="14.25">
      <c r="A361" s="3"/>
      <c r="B361" s="3"/>
    </row>
    <row r="362" spans="1:2" ht="14.25">
      <c r="A362" s="3"/>
      <c r="B362" s="3"/>
    </row>
    <row r="363" spans="1:2" ht="14.25">
      <c r="A363" s="3"/>
      <c r="B363" s="3"/>
    </row>
    <row r="364" spans="1:2" ht="14.25">
      <c r="A364" s="3"/>
      <c r="B364" s="3"/>
    </row>
    <row r="365" spans="1:2" ht="14.25">
      <c r="A365" s="3"/>
      <c r="B365" s="3"/>
    </row>
    <row r="366" spans="1:2" ht="14.25">
      <c r="A366" s="3"/>
      <c r="B366" s="3"/>
    </row>
    <row r="367" spans="1:2" ht="14.25">
      <c r="A367" s="3"/>
      <c r="B367" s="3"/>
    </row>
    <row r="368" spans="1:2" ht="14.25">
      <c r="A368" s="3"/>
      <c r="B368" s="3"/>
    </row>
    <row r="369" spans="1:2" ht="14.25">
      <c r="A369" s="3"/>
      <c r="B369" s="3"/>
    </row>
    <row r="370" spans="1:2" ht="14.25">
      <c r="A370" s="3"/>
      <c r="B370" s="3"/>
    </row>
    <row r="371" spans="1:2" ht="14.25">
      <c r="A371" s="3"/>
      <c r="B371" s="3"/>
    </row>
    <row r="372" spans="1:2" ht="14.25">
      <c r="A372" s="3"/>
      <c r="B372" s="3"/>
    </row>
    <row r="373" spans="1:2" ht="14.25">
      <c r="A373" s="3"/>
      <c r="B373" s="3"/>
    </row>
    <row r="374" spans="1:2" ht="14.25">
      <c r="A374" s="3"/>
      <c r="B374" s="3"/>
    </row>
    <row r="375" spans="1:2" ht="14.25">
      <c r="A375" s="3"/>
      <c r="B375" s="3"/>
    </row>
    <row r="376" spans="1:2" ht="14.25">
      <c r="A376" s="3"/>
      <c r="B376" s="3"/>
    </row>
    <row r="377" spans="1:2" ht="14.25">
      <c r="A377" s="3"/>
      <c r="B377" s="3"/>
    </row>
    <row r="378" spans="1:2" ht="14.25">
      <c r="A378" s="3"/>
      <c r="B378" s="3"/>
    </row>
    <row r="379" spans="1:2" ht="14.25">
      <c r="A379" s="3"/>
      <c r="B379" s="3"/>
    </row>
    <row r="380" spans="1:2" ht="14.25">
      <c r="A380" s="3"/>
      <c r="B380" s="3"/>
    </row>
    <row r="381" spans="1:2" ht="14.25">
      <c r="A381" s="3"/>
      <c r="B381" s="3"/>
    </row>
    <row r="382" spans="1:2" ht="14.25">
      <c r="A382" s="3"/>
      <c r="B382" s="3"/>
    </row>
    <row r="383" spans="1:2" ht="14.25">
      <c r="A383" s="3"/>
      <c r="B383" s="3"/>
    </row>
    <row r="384" spans="1:2" ht="14.25">
      <c r="A384" s="3"/>
      <c r="B384" s="3"/>
    </row>
    <row r="385" spans="1:2" ht="14.25">
      <c r="A385" s="3"/>
      <c r="B385" s="3"/>
    </row>
    <row r="386" spans="1:2" ht="14.25">
      <c r="A386" s="3"/>
      <c r="B386" s="3"/>
    </row>
    <row r="387" spans="1:2" ht="14.25">
      <c r="A387" s="3"/>
      <c r="B387" s="3"/>
    </row>
    <row r="388" spans="1:2" ht="14.25">
      <c r="A388" s="3"/>
      <c r="B388" s="3"/>
    </row>
    <row r="389" spans="1:2" ht="14.25">
      <c r="A389" s="3"/>
      <c r="B389" s="3"/>
    </row>
    <row r="390" spans="1:2" ht="14.25">
      <c r="A390" s="3"/>
      <c r="B390" s="3"/>
    </row>
    <row r="391" spans="1:2" ht="14.25">
      <c r="A391" s="3"/>
      <c r="B391" s="3"/>
    </row>
    <row r="392" spans="1:2" ht="14.25">
      <c r="A392" s="3"/>
      <c r="B392" s="3"/>
    </row>
    <row r="393" spans="1:2" ht="14.25">
      <c r="A393" s="3"/>
      <c r="B393" s="3"/>
    </row>
    <row r="394" spans="1:2" ht="14.25">
      <c r="A394" s="3"/>
      <c r="B394" s="3"/>
    </row>
    <row r="395" spans="1:2" ht="14.25">
      <c r="A395" s="3"/>
      <c r="B395" s="3"/>
    </row>
    <row r="396" spans="1:2" ht="14.25">
      <c r="A396" s="3"/>
      <c r="B396" s="3"/>
    </row>
    <row r="397" spans="1:2" ht="14.25">
      <c r="A397" s="3"/>
      <c r="B397" s="3"/>
    </row>
    <row r="398" spans="1:2" ht="14.25">
      <c r="A398" s="3"/>
      <c r="B398" s="3"/>
    </row>
    <row r="399" spans="1:2" ht="14.25">
      <c r="A399" s="3"/>
      <c r="B399" s="3"/>
    </row>
    <row r="400" spans="1:2" ht="14.25">
      <c r="A400" s="3"/>
      <c r="B400" s="3"/>
    </row>
    <row r="401" spans="1:2" ht="14.25">
      <c r="A401" s="3"/>
      <c r="B401" s="3"/>
    </row>
    <row r="402" spans="1:2" ht="14.25">
      <c r="A402" s="3"/>
      <c r="B402" s="3"/>
    </row>
    <row r="403" spans="1:2" ht="14.25">
      <c r="A403" s="3"/>
      <c r="B403" s="3"/>
    </row>
    <row r="404" spans="1:2" ht="14.25">
      <c r="A404" s="3"/>
      <c r="B404" s="3"/>
    </row>
    <row r="405" spans="1:2" ht="14.25">
      <c r="A405" s="3"/>
      <c r="B405" s="3"/>
    </row>
    <row r="406" spans="1:2" ht="14.25">
      <c r="A406" s="3"/>
      <c r="B406" s="3"/>
    </row>
    <row r="407" spans="1:2" ht="14.25">
      <c r="A407" s="3"/>
      <c r="B407" s="3"/>
    </row>
    <row r="408" spans="1:2" ht="14.25">
      <c r="A408" s="3"/>
      <c r="B408" s="3"/>
    </row>
    <row r="409" spans="1:2" ht="14.25">
      <c r="A409" s="3"/>
      <c r="B409" s="3"/>
    </row>
    <row r="410" spans="1:2" ht="14.25">
      <c r="A410" s="3"/>
      <c r="B410" s="3"/>
    </row>
    <row r="411" spans="1:2" ht="14.25">
      <c r="A411" s="3"/>
      <c r="B411" s="3"/>
    </row>
    <row r="412" spans="1:2" ht="14.25">
      <c r="A412" s="3"/>
      <c r="B412" s="3"/>
    </row>
    <row r="413" spans="1:2" ht="14.25">
      <c r="A413" s="3"/>
      <c r="B413" s="3"/>
    </row>
    <row r="414" spans="1:2" ht="14.25">
      <c r="A414" s="3"/>
      <c r="B414" s="3"/>
    </row>
    <row r="415" spans="1:2" ht="14.25">
      <c r="A415" s="3"/>
      <c r="B415" s="3"/>
    </row>
    <row r="416" spans="1:2" ht="14.25">
      <c r="A416" s="3"/>
      <c r="B416" s="3"/>
    </row>
    <row r="417" spans="1:2" ht="14.25">
      <c r="A417" s="3"/>
      <c r="B417" s="3"/>
    </row>
    <row r="418" spans="1:2" ht="14.25">
      <c r="A418" s="3"/>
      <c r="B418" s="3"/>
    </row>
    <row r="419" spans="1:2" ht="14.25">
      <c r="A419" s="3"/>
      <c r="B419" s="3"/>
    </row>
    <row r="420" spans="1:2" ht="14.25">
      <c r="A420" s="3"/>
      <c r="B420" s="3"/>
    </row>
    <row r="421" spans="1:2" ht="14.25">
      <c r="A421" s="3"/>
      <c r="B421" s="3"/>
    </row>
    <row r="422" spans="1:2" ht="14.25">
      <c r="A422" s="3"/>
      <c r="B422" s="3"/>
    </row>
    <row r="423" spans="1:2" ht="14.25">
      <c r="A423" s="3"/>
      <c r="B423" s="3"/>
    </row>
    <row r="424" spans="1:2" ht="14.25">
      <c r="A424" s="3"/>
      <c r="B424" s="3"/>
    </row>
    <row r="425" spans="1:2" ht="14.25">
      <c r="A425" s="3"/>
      <c r="B425" s="3"/>
    </row>
    <row r="426" spans="1:2" ht="14.25">
      <c r="A426" s="3"/>
      <c r="B426" s="3"/>
    </row>
    <row r="427" spans="1:2" ht="14.25">
      <c r="A427" s="3"/>
      <c r="B427" s="3"/>
    </row>
    <row r="428" spans="1:2" ht="14.25">
      <c r="A428" s="3"/>
      <c r="B428" s="3"/>
    </row>
    <row r="429" spans="1:2" ht="14.25">
      <c r="A429" s="3"/>
      <c r="B429" s="3"/>
    </row>
    <row r="430" spans="1:2" ht="14.25">
      <c r="A430" s="3"/>
      <c r="B430" s="3"/>
    </row>
    <row r="431" spans="1:2" ht="14.25">
      <c r="A431" s="3"/>
      <c r="B431" s="3"/>
    </row>
    <row r="432" spans="1:2" ht="14.25">
      <c r="A432" s="3"/>
      <c r="B432" s="3"/>
    </row>
    <row r="433" spans="1:2" ht="14.25">
      <c r="A433" s="3"/>
      <c r="B433" s="3"/>
    </row>
    <row r="434" spans="1:2" ht="14.25">
      <c r="A434" s="3"/>
      <c r="B434" s="3"/>
    </row>
    <row r="435" spans="1:2" ht="14.25">
      <c r="A435" s="3"/>
      <c r="B435" s="3"/>
    </row>
    <row r="436" spans="1:2" ht="14.25">
      <c r="A436" s="3"/>
      <c r="B436" s="3"/>
    </row>
    <row r="437" spans="1:2" ht="14.25">
      <c r="A437" s="3"/>
      <c r="B437" s="3"/>
    </row>
    <row r="438" spans="1:2" ht="14.25">
      <c r="A438" s="3"/>
      <c r="B438" s="3"/>
    </row>
    <row r="439" spans="1:2" ht="14.25">
      <c r="A439" s="3"/>
      <c r="B439" s="3"/>
    </row>
    <row r="440" spans="1:2" ht="14.25">
      <c r="A440" s="3"/>
      <c r="B440" s="3"/>
    </row>
    <row r="441" spans="1:2" ht="14.25">
      <c r="A441" s="3"/>
      <c r="B441" s="3"/>
    </row>
    <row r="442" spans="1:2" ht="14.25">
      <c r="A442" s="3"/>
      <c r="B442" s="3"/>
    </row>
    <row r="443" spans="1:2" ht="14.25">
      <c r="A443" s="3"/>
      <c r="B443" s="3"/>
    </row>
    <row r="444" spans="1:2" ht="14.25">
      <c r="A444" s="3"/>
      <c r="B444" s="3"/>
    </row>
    <row r="445" spans="1:2" ht="14.25">
      <c r="A445" s="3"/>
      <c r="B445" s="3"/>
    </row>
    <row r="446" spans="1:2" ht="14.25">
      <c r="A446" s="3"/>
      <c r="B446" s="3"/>
    </row>
    <row r="447" spans="1:2" ht="14.25">
      <c r="A447" s="3"/>
      <c r="B447" s="3"/>
    </row>
    <row r="448" spans="1:2" ht="14.25">
      <c r="A448" s="3"/>
      <c r="B448" s="3"/>
    </row>
    <row r="449" spans="1:2" ht="14.25">
      <c r="A449" s="3"/>
      <c r="B449" s="3"/>
    </row>
    <row r="450" spans="1:2" ht="14.25">
      <c r="A450" s="3"/>
      <c r="B450" s="3"/>
    </row>
    <row r="451" spans="1:2" ht="14.25">
      <c r="A451" s="3"/>
      <c r="B451" s="3"/>
    </row>
    <row r="452" spans="1:2" ht="14.25">
      <c r="A452" s="3"/>
      <c r="B452" s="3"/>
    </row>
    <row r="453" spans="1:2" ht="14.25">
      <c r="A453" s="3"/>
      <c r="B453" s="3"/>
    </row>
    <row r="454" spans="1:2" ht="14.25">
      <c r="A454" s="3"/>
      <c r="B454" s="3"/>
    </row>
    <row r="455" spans="1:2" ht="14.25">
      <c r="A455" s="3"/>
      <c r="B455" s="3"/>
    </row>
    <row r="456" spans="1:2" ht="14.25">
      <c r="A456" s="3"/>
      <c r="B456" s="3"/>
    </row>
    <row r="457" spans="1:2" ht="14.25">
      <c r="A457" s="3"/>
      <c r="B457" s="3"/>
    </row>
    <row r="458" spans="1:2" ht="14.25">
      <c r="A458" s="3"/>
      <c r="B458" s="3"/>
    </row>
    <row r="459" spans="1:2" ht="14.25">
      <c r="A459" s="3"/>
      <c r="B459" s="3"/>
    </row>
    <row r="460" spans="1:2" ht="14.25">
      <c r="A460" s="3"/>
      <c r="B460" s="3"/>
    </row>
    <row r="461" spans="1:2" ht="14.25">
      <c r="A461" s="3"/>
      <c r="B461" s="3"/>
    </row>
    <row r="462" spans="1:2" ht="14.25">
      <c r="A462" s="3"/>
      <c r="B462" s="3"/>
    </row>
    <row r="463" spans="1:2" ht="14.25">
      <c r="A463" s="3"/>
      <c r="B463" s="3"/>
    </row>
    <row r="464" spans="1:2" ht="14.25">
      <c r="A464" s="3"/>
      <c r="B464" s="3"/>
    </row>
    <row r="465" spans="1:2" ht="14.25">
      <c r="A465" s="3"/>
      <c r="B465" s="3"/>
    </row>
    <row r="466" spans="1:2" ht="14.25">
      <c r="A466" s="3"/>
      <c r="B466" s="3"/>
    </row>
    <row r="467" spans="1:2" ht="14.25">
      <c r="A467" s="3"/>
      <c r="B467" s="3"/>
    </row>
    <row r="468" spans="1:2" ht="14.25">
      <c r="A468" s="3"/>
      <c r="B468" s="3"/>
    </row>
    <row r="469" spans="1:2" ht="14.25">
      <c r="A469" s="3"/>
      <c r="B469" s="3"/>
    </row>
    <row r="470" spans="1:2" ht="14.25">
      <c r="A470" s="3"/>
      <c r="B470" s="3"/>
    </row>
    <row r="471" spans="1:2" ht="14.25">
      <c r="A471" s="3"/>
      <c r="B471" s="3"/>
    </row>
    <row r="472" spans="1:2" ht="14.25">
      <c r="A472" s="3"/>
      <c r="B472" s="3"/>
    </row>
    <row r="473" spans="1:2" ht="14.25">
      <c r="A473" s="3"/>
      <c r="B473" s="3"/>
    </row>
    <row r="474" spans="1:2" ht="14.25">
      <c r="A474" s="3"/>
      <c r="B474" s="3"/>
    </row>
    <row r="475" spans="1:2" ht="14.25">
      <c r="A475" s="3"/>
      <c r="B475" s="3"/>
    </row>
    <row r="476" spans="1:2" ht="14.25">
      <c r="A476" s="3"/>
      <c r="B476" s="3"/>
    </row>
    <row r="477" spans="1:2" ht="14.25">
      <c r="A477" s="3"/>
      <c r="B477" s="3"/>
    </row>
    <row r="478" spans="1:2" ht="14.25">
      <c r="A478" s="3"/>
      <c r="B478" s="3"/>
    </row>
    <row r="479" spans="1:2" ht="14.25">
      <c r="A479" s="3"/>
      <c r="B479" s="3"/>
    </row>
    <row r="480" spans="1:2" ht="14.25">
      <c r="A480" s="3"/>
      <c r="B480" s="3"/>
    </row>
    <row r="481" spans="1:2" ht="14.25">
      <c r="A481" s="3"/>
      <c r="B481" s="3"/>
    </row>
    <row r="482" spans="1:2" ht="14.25">
      <c r="A482" s="3"/>
      <c r="B482" s="3"/>
    </row>
    <row r="483" spans="1:2" ht="14.25">
      <c r="A483" s="3"/>
      <c r="B483" s="3"/>
    </row>
    <row r="484" spans="1:2" ht="14.25">
      <c r="A484" s="3"/>
      <c r="B484" s="3"/>
    </row>
    <row r="485" spans="1:2" ht="14.25">
      <c r="A485" s="3"/>
      <c r="B485" s="3"/>
    </row>
    <row r="486" spans="1:2" ht="14.25">
      <c r="A486" s="3"/>
      <c r="B486" s="3"/>
    </row>
    <row r="487" spans="1:2" ht="14.25">
      <c r="A487" s="3"/>
      <c r="B487" s="3"/>
    </row>
    <row r="488" spans="1:2" ht="14.25">
      <c r="A488" s="3"/>
      <c r="B488" s="3"/>
    </row>
    <row r="489" spans="1:2" ht="14.25">
      <c r="A489" s="3"/>
      <c r="B489" s="3"/>
    </row>
    <row r="490" spans="1:2" ht="14.25">
      <c r="A490" s="3"/>
      <c r="B490" s="3"/>
    </row>
    <row r="491" spans="1:2" ht="14.25">
      <c r="A491" s="3"/>
      <c r="B491" s="3"/>
    </row>
    <row r="492" spans="1:2" ht="14.25">
      <c r="A492" s="3"/>
      <c r="B492" s="3"/>
    </row>
    <row r="493" spans="1:2" ht="14.25">
      <c r="A493" s="3"/>
      <c r="B493" s="3"/>
    </row>
    <row r="494" spans="1:2" ht="14.25">
      <c r="A494" s="3"/>
      <c r="B494" s="3"/>
    </row>
    <row r="495" spans="1:2" ht="14.25">
      <c r="A495" s="3"/>
      <c r="B495" s="3"/>
    </row>
    <row r="496" spans="1:2" ht="14.25">
      <c r="A496" s="3"/>
      <c r="B496" s="3"/>
    </row>
    <row r="497" spans="1:2" ht="14.25">
      <c r="A497" s="3"/>
      <c r="B497" s="3"/>
    </row>
    <row r="498" spans="1:2" ht="14.25">
      <c r="A498" s="3"/>
      <c r="B498" s="3"/>
    </row>
    <row r="499" spans="1:2" ht="14.25">
      <c r="A499" s="3"/>
      <c r="B499" s="3"/>
    </row>
    <row r="500" spans="1:2" ht="14.25">
      <c r="A500" s="3"/>
      <c r="B500" s="3"/>
    </row>
    <row r="501" spans="1:2" ht="14.25">
      <c r="A501" s="3"/>
      <c r="B501" s="3"/>
    </row>
    <row r="502" spans="1:2" ht="14.25">
      <c r="A502" s="3"/>
      <c r="B502" s="3"/>
    </row>
    <row r="503" spans="1:2" ht="14.25">
      <c r="A503" s="3"/>
      <c r="B503" s="3"/>
    </row>
    <row r="504" spans="1:2" ht="14.25">
      <c r="A504" s="3"/>
      <c r="B504" s="3"/>
    </row>
    <row r="505" spans="1:2" ht="14.25">
      <c r="A505" s="3"/>
      <c r="B505" s="3"/>
    </row>
    <row r="506" spans="1:2" ht="14.25">
      <c r="A506" s="3"/>
      <c r="B506" s="3"/>
    </row>
    <row r="507" spans="1:2" ht="14.25">
      <c r="A507" s="3"/>
      <c r="B507" s="3"/>
    </row>
    <row r="508" spans="1:2" ht="14.25">
      <c r="A508" s="3"/>
      <c r="B508" s="3"/>
    </row>
    <row r="509" spans="1:2" ht="14.25">
      <c r="A509" s="3"/>
      <c r="B509" s="3"/>
    </row>
    <row r="510" spans="1:2" ht="14.25">
      <c r="A510" s="3"/>
      <c r="B510" s="3"/>
    </row>
    <row r="511" spans="1:2" ht="14.25">
      <c r="A511" s="3"/>
      <c r="B511" s="3"/>
    </row>
    <row r="512" spans="1:2" ht="14.25">
      <c r="A512" s="3"/>
      <c r="B512" s="3"/>
    </row>
    <row r="513" spans="1:2" ht="14.25">
      <c r="A513" s="3"/>
      <c r="B513" s="3"/>
    </row>
    <row r="514" spans="1:2" ht="14.25">
      <c r="A514" s="3"/>
      <c r="B514" s="3"/>
    </row>
    <row r="515" spans="1:2" ht="14.25">
      <c r="A515" s="3"/>
      <c r="B515" s="3"/>
    </row>
    <row r="516" spans="1:2" ht="14.25">
      <c r="A516" s="3"/>
      <c r="B516" s="3"/>
    </row>
    <row r="517" spans="1:2" ht="14.25">
      <c r="A517" s="3"/>
      <c r="B517" s="3"/>
    </row>
    <row r="518" spans="1:2" ht="14.25">
      <c r="A518" s="3"/>
      <c r="B518" s="3"/>
    </row>
    <row r="519" spans="1:2" ht="14.25">
      <c r="A519" s="3"/>
      <c r="B519" s="3"/>
    </row>
    <row r="520" spans="1:2" ht="14.25">
      <c r="A520" s="3"/>
      <c r="B520" s="3"/>
    </row>
    <row r="521" spans="1:2" ht="14.25">
      <c r="A521" s="3"/>
      <c r="B521" s="3"/>
    </row>
    <row r="522" spans="1:2" ht="14.25">
      <c r="A522" s="3"/>
      <c r="B522" s="3"/>
    </row>
    <row r="523" spans="1:2" ht="14.25">
      <c r="A523" s="3"/>
      <c r="B523" s="3"/>
    </row>
    <row r="524" spans="1:2" ht="14.25">
      <c r="A524" s="3"/>
      <c r="B524" s="3"/>
    </row>
    <row r="525" spans="1:2" ht="14.25">
      <c r="A525" s="3"/>
      <c r="B525" s="3"/>
    </row>
    <row r="526" spans="1:2" ht="14.25">
      <c r="A526" s="3"/>
      <c r="B526" s="3"/>
    </row>
    <row r="527" spans="1:2" ht="14.25">
      <c r="A527" s="3"/>
      <c r="B527" s="3"/>
    </row>
    <row r="528" spans="1:2" ht="14.25">
      <c r="A528" s="3"/>
      <c r="B528" s="3"/>
    </row>
    <row r="529" spans="1:2" ht="14.25">
      <c r="A529" s="3"/>
      <c r="B529" s="3"/>
    </row>
    <row r="530" spans="1:2" ht="14.25">
      <c r="A530" s="3"/>
      <c r="B530" s="3"/>
    </row>
    <row r="531" spans="1:2" ht="14.25">
      <c r="A531" s="3"/>
      <c r="B531" s="3"/>
    </row>
    <row r="532" spans="1:2" ht="14.25">
      <c r="A532" s="3"/>
      <c r="B532" s="3"/>
    </row>
    <row r="533" spans="1:2" ht="14.25">
      <c r="A533" s="3"/>
      <c r="B533" s="3"/>
    </row>
    <row r="534" spans="1:2" ht="14.25">
      <c r="A534" s="3"/>
      <c r="B534" s="3"/>
    </row>
    <row r="535" spans="1:2" ht="14.25">
      <c r="A535" s="3"/>
      <c r="B535" s="3"/>
    </row>
    <row r="536" spans="1:2" ht="14.25">
      <c r="A536" s="3"/>
      <c r="B536" s="3"/>
    </row>
    <row r="537" spans="1:2" ht="14.25">
      <c r="A537" s="3"/>
      <c r="B537" s="3"/>
    </row>
    <row r="538" spans="1:2" ht="14.25">
      <c r="A538" s="3"/>
      <c r="B538" s="3"/>
    </row>
    <row r="539" spans="1:2" ht="14.25">
      <c r="A539" s="3"/>
      <c r="B539" s="3"/>
    </row>
    <row r="540" spans="1:2" ht="14.25">
      <c r="A540" s="3"/>
      <c r="B540" s="3"/>
    </row>
    <row r="541" spans="1:2" ht="14.25">
      <c r="A541" s="3"/>
      <c r="B541" s="3"/>
    </row>
    <row r="542" spans="1:2" ht="14.25">
      <c r="A542" s="3"/>
      <c r="B542" s="3"/>
    </row>
    <row r="543" spans="1:2" ht="14.25">
      <c r="A543" s="3"/>
      <c r="B543" s="3"/>
    </row>
    <row r="544" spans="1:2" ht="14.25">
      <c r="A544" s="3"/>
      <c r="B544" s="3"/>
    </row>
    <row r="545" spans="1:2" ht="14.25">
      <c r="A545" s="3"/>
      <c r="B545" s="3"/>
    </row>
    <row r="546" spans="1:2" ht="14.25">
      <c r="A546" s="3"/>
      <c r="B546" s="3"/>
    </row>
    <row r="547" spans="1:2" ht="14.25">
      <c r="A547" s="3"/>
      <c r="B547" s="3"/>
    </row>
    <row r="548" spans="1:2" ht="14.25">
      <c r="A548" s="3"/>
      <c r="B548" s="3"/>
    </row>
    <row r="549" spans="1:2" ht="14.25">
      <c r="A549" s="3"/>
      <c r="B549" s="3"/>
    </row>
    <row r="550" spans="1:2" ht="14.25">
      <c r="A550" s="3"/>
      <c r="B550" s="3"/>
    </row>
    <row r="551" spans="1:2" ht="14.25">
      <c r="A551" s="3"/>
      <c r="B551" s="3"/>
    </row>
    <row r="552" spans="1:2" ht="14.25">
      <c r="A552" s="3"/>
      <c r="B552" s="3"/>
    </row>
    <row r="553" spans="1:2" ht="14.25">
      <c r="A553" s="3"/>
      <c r="B553" s="3"/>
    </row>
    <row r="554" spans="1:2" ht="14.25">
      <c r="A554" s="3"/>
      <c r="B554" s="3"/>
    </row>
    <row r="555" spans="1:2" ht="14.25">
      <c r="A555" s="3"/>
      <c r="B555" s="3"/>
    </row>
    <row r="556" spans="1:2" ht="14.25">
      <c r="A556" s="3"/>
      <c r="B556" s="3"/>
    </row>
    <row r="557" spans="1:2" ht="14.25">
      <c r="A557" s="3"/>
      <c r="B557" s="3"/>
    </row>
    <row r="558" spans="1:2" ht="14.25">
      <c r="A558" s="3"/>
      <c r="B558" s="3"/>
    </row>
    <row r="559" spans="1:2" ht="14.25">
      <c r="A559" s="3"/>
      <c r="B559" s="3"/>
    </row>
    <row r="560" spans="1:2" ht="14.25">
      <c r="A560" s="3"/>
      <c r="B560" s="3"/>
    </row>
    <row r="561" spans="1:2" ht="14.25">
      <c r="A561" s="3"/>
      <c r="B561" s="3"/>
    </row>
    <row r="562" spans="1:2" ht="14.25">
      <c r="A562" s="3"/>
      <c r="B562" s="3"/>
    </row>
    <row r="563" spans="1:2" ht="14.25">
      <c r="A563" s="3"/>
      <c r="B563" s="3"/>
    </row>
    <row r="564" spans="1:2" ht="14.25">
      <c r="A564" s="3"/>
      <c r="B564" s="3"/>
    </row>
    <row r="565" spans="1:2" ht="14.25">
      <c r="A565" s="3"/>
      <c r="B565" s="3"/>
    </row>
    <row r="566" spans="1:2" ht="14.25">
      <c r="A566" s="3"/>
      <c r="B566" s="3"/>
    </row>
    <row r="567" spans="1:2" ht="14.25">
      <c r="A567" s="3"/>
      <c r="B567" s="3"/>
    </row>
    <row r="568" spans="1:2" ht="14.25">
      <c r="A568" s="3"/>
      <c r="B568" s="3"/>
    </row>
    <row r="569" spans="1:2" ht="14.25">
      <c r="A569" s="3"/>
      <c r="B569" s="3"/>
    </row>
    <row r="570" spans="1:2" ht="14.25">
      <c r="A570" s="3"/>
      <c r="B570" s="3"/>
    </row>
    <row r="571" spans="1:2" ht="14.25">
      <c r="A571" s="3"/>
      <c r="B571" s="3"/>
    </row>
    <row r="572" spans="1:2" ht="14.25">
      <c r="A572" s="3"/>
      <c r="B572" s="3"/>
    </row>
    <row r="573" spans="1:2" ht="14.25">
      <c r="A573" s="3"/>
      <c r="B573" s="3"/>
    </row>
    <row r="574" spans="1:2" ht="14.25">
      <c r="A574" s="3"/>
      <c r="B574" s="3"/>
    </row>
    <row r="575" spans="1:2" ht="14.25">
      <c r="A575" s="3"/>
      <c r="B575" s="3"/>
    </row>
    <row r="576" spans="1:2" ht="14.25">
      <c r="A576" s="3"/>
      <c r="B576" s="3"/>
    </row>
    <row r="577" spans="1:2" ht="14.25">
      <c r="A577" s="3"/>
      <c r="B577" s="3"/>
    </row>
    <row r="578" spans="1:2" ht="14.25">
      <c r="A578" s="3"/>
      <c r="B578" s="3"/>
    </row>
    <row r="579" spans="1:2" ht="14.25">
      <c r="A579" s="3"/>
      <c r="B579" s="3"/>
    </row>
    <row r="580" spans="1:2" ht="14.25">
      <c r="A580" s="3"/>
      <c r="B580" s="3"/>
    </row>
    <row r="581" spans="1:2" ht="14.25">
      <c r="A581" s="3"/>
      <c r="B581" s="3"/>
    </row>
    <row r="582" spans="1:2" ht="14.25">
      <c r="A582" s="3"/>
      <c r="B582" s="3"/>
    </row>
    <row r="583" spans="1:2" ht="14.25">
      <c r="A583" s="3"/>
      <c r="B583" s="3"/>
    </row>
    <row r="584" spans="1:2" ht="14.25">
      <c r="A584" s="3"/>
      <c r="B584" s="3"/>
    </row>
    <row r="585" spans="1:2" ht="14.25">
      <c r="A585" s="3"/>
      <c r="B585" s="3"/>
    </row>
    <row r="586" spans="1:2" ht="14.25">
      <c r="A586" s="3"/>
      <c r="B586" s="3"/>
    </row>
    <row r="587" spans="1:2" ht="14.25">
      <c r="A587" s="3"/>
      <c r="B587" s="3"/>
    </row>
    <row r="588" spans="1:2" ht="14.25">
      <c r="A588" s="3"/>
      <c r="B588" s="3"/>
    </row>
    <row r="589" spans="1:2" ht="14.25">
      <c r="A589" s="3"/>
      <c r="B589" s="3"/>
    </row>
    <row r="590" spans="1:2" ht="14.25">
      <c r="A590" s="3"/>
      <c r="B590" s="3"/>
    </row>
    <row r="591" spans="1:2" ht="14.25">
      <c r="A591" s="3"/>
      <c r="B591" s="3"/>
    </row>
    <row r="592" spans="1:2" ht="14.25">
      <c r="A592" s="3"/>
      <c r="B592" s="3"/>
    </row>
    <row r="593" spans="1:2" ht="14.25">
      <c r="A593" s="3"/>
      <c r="B593" s="3"/>
    </row>
    <row r="594" spans="1:2" ht="14.25">
      <c r="A594" s="3"/>
      <c r="B594" s="3"/>
    </row>
    <row r="595" spans="1:2" ht="14.25">
      <c r="A595" s="3"/>
      <c r="B595" s="3"/>
    </row>
    <row r="596" spans="1:2" ht="14.25">
      <c r="A596" s="3"/>
      <c r="B596" s="3"/>
    </row>
    <row r="597" spans="1:2" ht="14.25">
      <c r="A597" s="3"/>
      <c r="B597" s="3"/>
    </row>
    <row r="598" spans="1:2" ht="14.25">
      <c r="A598" s="3"/>
      <c r="B598" s="3"/>
    </row>
    <row r="599" spans="1:2" ht="14.25">
      <c r="A599" s="3"/>
      <c r="B599" s="3"/>
    </row>
    <row r="600" spans="1:2" ht="14.25">
      <c r="A600" s="3"/>
      <c r="B600" s="3"/>
    </row>
    <row r="601" spans="1:2" ht="14.25">
      <c r="A601" s="3"/>
      <c r="B601" s="3"/>
    </row>
    <row r="602" spans="1:2" ht="14.25">
      <c r="A602" s="3"/>
      <c r="B602" s="3"/>
    </row>
    <row r="603" spans="1:2" ht="14.25">
      <c r="A603" s="3"/>
      <c r="B603" s="3"/>
    </row>
    <row r="604" spans="1:2" ht="14.25">
      <c r="A604" s="3"/>
      <c r="B604" s="3"/>
    </row>
    <row r="605" spans="1:2" ht="14.25">
      <c r="A605" s="3"/>
      <c r="B605" s="3"/>
    </row>
    <row r="606" spans="1:2" ht="14.25">
      <c r="A606" s="3"/>
      <c r="B606" s="3"/>
    </row>
    <row r="607" spans="1:2" ht="14.25">
      <c r="A607" s="3"/>
      <c r="B607" s="3"/>
    </row>
    <row r="608" spans="1:2" ht="14.25">
      <c r="A608" s="3"/>
      <c r="B608" s="3"/>
    </row>
    <row r="609" spans="1:2" ht="14.25">
      <c r="A609" s="3"/>
      <c r="B609" s="3"/>
    </row>
    <row r="610" spans="1:2" ht="14.25">
      <c r="A610" s="3"/>
      <c r="B610" s="3"/>
    </row>
    <row r="611" spans="1:2" ht="14.25">
      <c r="A611" s="3"/>
      <c r="B611" s="3"/>
    </row>
    <row r="612" spans="1:2" ht="14.25">
      <c r="A612" s="3"/>
      <c r="B612" s="3"/>
    </row>
    <row r="613" spans="1:2" ht="14.25">
      <c r="A613" s="3"/>
      <c r="B613" s="3"/>
    </row>
    <row r="614" spans="1:2" ht="14.25">
      <c r="A614" s="3"/>
      <c r="B614" s="3"/>
    </row>
    <row r="615" spans="1:2" ht="14.25">
      <c r="A615" s="3"/>
      <c r="B615" s="3"/>
    </row>
    <row r="616" spans="1:2" ht="14.25">
      <c r="A616" s="3"/>
      <c r="B616" s="3"/>
    </row>
    <row r="617" spans="1:2" ht="14.25">
      <c r="A617" s="3"/>
      <c r="B617" s="3"/>
    </row>
    <row r="618" spans="1:2" ht="14.25">
      <c r="A618" s="3"/>
      <c r="B618" s="3"/>
    </row>
    <row r="619" spans="1:2" ht="14.25">
      <c r="A619" s="3"/>
      <c r="B619" s="3"/>
    </row>
    <row r="620" spans="1:2" ht="14.25">
      <c r="A620" s="3"/>
      <c r="B620" s="3"/>
    </row>
    <row r="621" spans="1:2" ht="14.25">
      <c r="A621" s="3"/>
      <c r="B621" s="3"/>
    </row>
    <row r="622" spans="1:2" ht="14.25">
      <c r="A622" s="3"/>
      <c r="B622" s="3"/>
    </row>
    <row r="623" spans="1:2" ht="14.25">
      <c r="A623" s="3"/>
      <c r="B623" s="3"/>
    </row>
    <row r="624" spans="1:2" ht="14.25">
      <c r="A624" s="3"/>
      <c r="B624" s="3"/>
    </row>
    <row r="625" spans="1:2" ht="14.25">
      <c r="A625" s="3"/>
      <c r="B625" s="3"/>
    </row>
    <row r="626" spans="1:2" ht="14.25">
      <c r="A626" s="3"/>
      <c r="B626" s="3"/>
    </row>
    <row r="627" spans="1:2" ht="14.25">
      <c r="A627" s="3"/>
      <c r="B627" s="3"/>
    </row>
    <row r="628" spans="1:2" ht="14.25">
      <c r="A628" s="3"/>
      <c r="B628" s="3"/>
    </row>
    <row r="629" spans="1:2" ht="14.25">
      <c r="A629" s="3"/>
      <c r="B629" s="3"/>
    </row>
    <row r="630" spans="1:2" ht="14.25">
      <c r="A630" s="3"/>
      <c r="B630" s="3"/>
    </row>
    <row r="631" spans="1:2" ht="14.25">
      <c r="A631" s="3"/>
      <c r="B631" s="3"/>
    </row>
    <row r="632" spans="1:2" ht="14.25">
      <c r="A632" s="3"/>
      <c r="B632" s="3"/>
    </row>
    <row r="633" spans="1:2" ht="14.25">
      <c r="A633" s="3"/>
      <c r="B633" s="3"/>
    </row>
    <row r="634" spans="1:2" ht="14.25">
      <c r="A634" s="3"/>
      <c r="B634" s="3"/>
    </row>
    <row r="635" spans="1:2" ht="14.25">
      <c r="A635" s="3"/>
      <c r="B635" s="3"/>
    </row>
    <row r="636" spans="1:2" ht="14.25">
      <c r="A636" s="3"/>
      <c r="B636" s="3"/>
    </row>
    <row r="637" spans="1:2" ht="14.25">
      <c r="A637" s="3"/>
      <c r="B637" s="3"/>
    </row>
    <row r="638" spans="1:2" ht="14.25">
      <c r="A638" s="3"/>
      <c r="B638" s="3"/>
    </row>
    <row r="639" spans="1:2" ht="14.25">
      <c r="A639" s="3"/>
      <c r="B639" s="3"/>
    </row>
    <row r="640" spans="1:2" ht="14.25">
      <c r="A640" s="3"/>
      <c r="B640" s="3"/>
    </row>
    <row r="641" spans="1:2" ht="14.25">
      <c r="A641" s="3"/>
      <c r="B641" s="3"/>
    </row>
    <row r="642" spans="1:2" ht="14.25">
      <c r="A642" s="3"/>
      <c r="B642" s="3"/>
    </row>
    <row r="643" spans="1:2" ht="14.25">
      <c r="A643" s="3"/>
      <c r="B643" s="3"/>
    </row>
    <row r="644" spans="1:2" ht="14.25">
      <c r="A644" s="3"/>
      <c r="B644" s="3"/>
    </row>
    <row r="645" spans="1:2" ht="14.25">
      <c r="A645" s="3"/>
      <c r="B645" s="3"/>
    </row>
    <row r="646" spans="1:2" ht="14.25">
      <c r="A646" s="3"/>
      <c r="B646" s="3"/>
    </row>
    <row r="647" spans="1:2" ht="14.25">
      <c r="A647" s="3"/>
      <c r="B647" s="3"/>
    </row>
    <row r="648" spans="1:2" ht="14.25">
      <c r="A648" s="3"/>
      <c r="B648" s="3"/>
    </row>
    <row r="649" spans="1:2" ht="14.25">
      <c r="A649" s="3"/>
      <c r="B649" s="3"/>
    </row>
    <row r="650" spans="1:2" ht="14.25">
      <c r="A650" s="3"/>
      <c r="B650" s="3"/>
    </row>
    <row r="651" spans="1:2" ht="14.25">
      <c r="A651" s="3"/>
      <c r="B651" s="3"/>
    </row>
    <row r="652" spans="1:2" ht="14.25">
      <c r="A652" s="3"/>
      <c r="B652" s="3"/>
    </row>
    <row r="653" spans="1:2" ht="14.25">
      <c r="A653" s="3"/>
      <c r="B653" s="3"/>
    </row>
    <row r="654" spans="1:2" ht="14.25">
      <c r="A654" s="3"/>
      <c r="B654" s="3"/>
    </row>
    <row r="655" spans="1:2" ht="14.25">
      <c r="A655" s="3"/>
      <c r="B655" s="3"/>
    </row>
    <row r="656" spans="1:2" ht="14.25">
      <c r="A656" s="3"/>
      <c r="B656" s="3"/>
    </row>
    <row r="657" spans="1:2" ht="14.25">
      <c r="A657" s="3"/>
      <c r="B657" s="3"/>
    </row>
    <row r="658" spans="1:2" ht="14.25">
      <c r="A658" s="3"/>
      <c r="B658" s="3"/>
    </row>
    <row r="659" spans="1:2" ht="14.25">
      <c r="A659" s="3"/>
      <c r="B659" s="3"/>
    </row>
    <row r="660" spans="1:2" ht="14.25">
      <c r="A660" s="3"/>
      <c r="B660" s="3"/>
    </row>
    <row r="661" spans="1:2" ht="14.25">
      <c r="A661" s="3"/>
      <c r="B661" s="3"/>
    </row>
    <row r="662" spans="1:2" ht="14.25">
      <c r="A662" s="3"/>
      <c r="B662" s="3"/>
    </row>
    <row r="663" spans="1:2" ht="14.25">
      <c r="A663" s="3"/>
      <c r="B663" s="3"/>
    </row>
    <row r="664" spans="1:2" ht="14.25">
      <c r="A664" s="3"/>
      <c r="B664" s="3"/>
    </row>
    <row r="665" spans="1:2" ht="14.25">
      <c r="A665" s="3"/>
      <c r="B665" s="3"/>
    </row>
    <row r="666" spans="1:2" ht="14.25">
      <c r="A666" s="3"/>
      <c r="B666" s="3"/>
    </row>
    <row r="667" spans="1:2" ht="14.25">
      <c r="A667" s="3"/>
      <c r="B667" s="3"/>
    </row>
    <row r="668" spans="1:2" ht="14.25">
      <c r="A668" s="3"/>
      <c r="B668" s="3"/>
    </row>
    <row r="669" spans="1:2" ht="14.25">
      <c r="A669" s="3"/>
      <c r="B669" s="3"/>
    </row>
    <row r="670" spans="1:2" ht="14.25">
      <c r="A670" s="3"/>
      <c r="B670" s="3"/>
    </row>
    <row r="671" spans="1:2" ht="14.25">
      <c r="A671" s="3"/>
      <c r="B671" s="3"/>
    </row>
    <row r="672" spans="1:2" ht="14.25">
      <c r="A672" s="3"/>
      <c r="B672" s="3"/>
    </row>
    <row r="673" spans="1:2" ht="14.25">
      <c r="A673" s="3"/>
      <c r="B673" s="3"/>
    </row>
    <row r="674" spans="1:2" ht="14.25">
      <c r="A674" s="3"/>
      <c r="B674" s="3"/>
    </row>
    <row r="675" spans="1:2" ht="14.25">
      <c r="A675" s="3"/>
      <c r="B675" s="3"/>
    </row>
    <row r="676" spans="1:2" ht="14.25">
      <c r="A676" s="3"/>
      <c r="B676" s="3"/>
    </row>
    <row r="677" spans="1:2" ht="14.25">
      <c r="A677" s="3"/>
      <c r="B677" s="3"/>
    </row>
    <row r="678" spans="1:2" ht="14.25">
      <c r="A678" s="3"/>
      <c r="B678" s="3"/>
    </row>
    <row r="679" spans="1:2" ht="14.25">
      <c r="A679" s="3"/>
      <c r="B679" s="3"/>
    </row>
    <row r="680" spans="1:2" ht="14.25">
      <c r="A680" s="3"/>
      <c r="B680" s="3"/>
    </row>
    <row r="681" spans="1:2" ht="14.25">
      <c r="A681" s="3"/>
      <c r="B681" s="3"/>
    </row>
    <row r="682" spans="1:2" ht="14.25">
      <c r="A682" s="3"/>
      <c r="B682" s="3"/>
    </row>
    <row r="683" spans="1:2" ht="14.25">
      <c r="A683" s="3"/>
      <c r="B683" s="3"/>
    </row>
    <row r="684" spans="1:2" ht="14.25">
      <c r="A684" s="3"/>
      <c r="B684" s="3"/>
    </row>
    <row r="685" spans="1:2" ht="14.25">
      <c r="A685" s="3"/>
      <c r="B685" s="3"/>
    </row>
    <row r="686" spans="1:2" ht="14.25">
      <c r="A686" s="3"/>
      <c r="B686" s="3"/>
    </row>
    <row r="687" spans="1:2" ht="14.25">
      <c r="A687" s="3"/>
      <c r="B687" s="3"/>
    </row>
    <row r="688" spans="1:2" ht="14.25">
      <c r="A688" s="3"/>
      <c r="B688" s="3"/>
    </row>
    <row r="689" spans="1:2" ht="14.25">
      <c r="A689" s="3"/>
      <c r="B689" s="3"/>
    </row>
    <row r="690" spans="1:2" ht="14.25">
      <c r="A690" s="3"/>
      <c r="B690" s="3"/>
    </row>
    <row r="691" spans="1:2" ht="14.25">
      <c r="A691" s="3"/>
      <c r="B691" s="3"/>
    </row>
    <row r="692" spans="1:2" ht="14.25">
      <c r="A692" s="3"/>
      <c r="B692" s="3"/>
    </row>
    <row r="693" spans="1:2" ht="14.25">
      <c r="A693" s="3"/>
      <c r="B693" s="3"/>
    </row>
    <row r="694" spans="1:2" ht="14.25">
      <c r="A694" s="3"/>
      <c r="B694" s="3"/>
    </row>
    <row r="695" spans="1:2" ht="14.25">
      <c r="A695" s="3"/>
      <c r="B695" s="3"/>
    </row>
    <row r="696" spans="1:2" ht="14.25">
      <c r="A696" s="3"/>
      <c r="B696" s="3"/>
    </row>
    <row r="697" spans="1:2" ht="14.25">
      <c r="A697" s="3"/>
      <c r="B697" s="3"/>
    </row>
    <row r="698" spans="1:2" ht="14.25">
      <c r="A698" s="3"/>
      <c r="B698" s="3"/>
    </row>
    <row r="699" spans="1:2" ht="14.25">
      <c r="A699" s="3"/>
      <c r="B699" s="3"/>
    </row>
    <row r="700" spans="1:2" ht="14.25">
      <c r="A700" s="3"/>
      <c r="B700" s="3"/>
    </row>
    <row r="701" spans="1:2" ht="14.25">
      <c r="A701" s="3"/>
      <c r="B701" s="3"/>
    </row>
    <row r="702" spans="1:2" ht="14.25">
      <c r="A702" s="3"/>
      <c r="B702" s="3"/>
    </row>
    <row r="703" spans="1:2" ht="14.25">
      <c r="A703" s="3"/>
      <c r="B703" s="3"/>
    </row>
    <row r="704" spans="1:2" ht="14.25">
      <c r="A704" s="3"/>
      <c r="B704" s="3"/>
    </row>
    <row r="705" spans="1:2" ht="14.25">
      <c r="A705" s="3"/>
      <c r="B705" s="3"/>
    </row>
    <row r="706" spans="1:2" ht="14.25">
      <c r="A706" s="3"/>
      <c r="B706" s="3"/>
    </row>
    <row r="707" spans="1:2" ht="14.25">
      <c r="A707" s="3"/>
      <c r="B707" s="3"/>
    </row>
    <row r="708" spans="1:2" ht="14.25">
      <c r="A708" s="3"/>
      <c r="B708" s="3"/>
    </row>
    <row r="709" spans="1:2" ht="14.25">
      <c r="A709" s="3"/>
      <c r="B709" s="3"/>
    </row>
    <row r="710" spans="1:2" ht="14.25">
      <c r="A710" s="3"/>
      <c r="B710" s="3"/>
    </row>
    <row r="711" spans="1:2" ht="14.25">
      <c r="A711" s="3"/>
      <c r="B711" s="3"/>
    </row>
    <row r="712" spans="1:2" ht="14.25">
      <c r="A712" s="3"/>
      <c r="B712" s="3"/>
    </row>
    <row r="713" spans="1:2" ht="14.25">
      <c r="A713" s="3"/>
      <c r="B713" s="3"/>
    </row>
    <row r="714" spans="1:2" ht="14.25">
      <c r="A714" s="3"/>
      <c r="B714" s="3"/>
    </row>
    <row r="715" spans="1:2" ht="14.25">
      <c r="A715" s="3"/>
      <c r="B715" s="3"/>
    </row>
    <row r="716" spans="1:2" ht="14.25">
      <c r="A716" s="3"/>
      <c r="B716" s="3"/>
    </row>
    <row r="717" spans="1:2" ht="14.25">
      <c r="A717" s="3"/>
      <c r="B717" s="3"/>
    </row>
    <row r="718" spans="1:2" ht="14.25">
      <c r="A718" s="3"/>
      <c r="B718" s="3"/>
    </row>
    <row r="719" spans="1:2" ht="14.25">
      <c r="A719" s="3"/>
      <c r="B719" s="3"/>
    </row>
    <row r="720" spans="1:2" ht="14.25">
      <c r="A720" s="3"/>
      <c r="B720" s="3"/>
    </row>
    <row r="721" spans="1:2" ht="14.25">
      <c r="A721" s="3"/>
      <c r="B721" s="3"/>
    </row>
    <row r="722" spans="1:2" ht="14.25">
      <c r="A722" s="3"/>
      <c r="B722" s="3"/>
    </row>
    <row r="723" spans="1:2" ht="14.25">
      <c r="A723" s="3"/>
      <c r="B723" s="3"/>
    </row>
    <row r="724" spans="1:2" ht="14.25">
      <c r="A724" s="3"/>
      <c r="B724" s="3"/>
    </row>
    <row r="725" spans="1:2" ht="14.25">
      <c r="A725" s="3"/>
      <c r="B725" s="3"/>
    </row>
    <row r="726" spans="1:2" ht="14.25">
      <c r="A726" s="3"/>
      <c r="B726" s="3"/>
    </row>
    <row r="727" spans="1:2" ht="14.25">
      <c r="A727" s="3"/>
      <c r="B727" s="3"/>
    </row>
    <row r="728" spans="1:2" ht="14.25">
      <c r="A728" s="3"/>
      <c r="B728" s="3"/>
    </row>
    <row r="729" spans="1:2" ht="14.25">
      <c r="A729" s="3"/>
      <c r="B729" s="3"/>
    </row>
    <row r="730" spans="1:2" ht="14.25">
      <c r="A730" s="3"/>
      <c r="B730" s="3"/>
    </row>
    <row r="731" spans="1:2" ht="14.25">
      <c r="A731" s="3"/>
      <c r="B731" s="3"/>
    </row>
    <row r="732" spans="1:2" ht="14.25">
      <c r="A732" s="3"/>
      <c r="B732" s="3"/>
    </row>
    <row r="733" spans="1:2" ht="14.25">
      <c r="A733" s="3"/>
      <c r="B733" s="3"/>
    </row>
    <row r="734" spans="1:2" ht="14.25">
      <c r="A734" s="3"/>
      <c r="B734" s="3"/>
    </row>
    <row r="735" spans="1:2" ht="14.25">
      <c r="A735" s="3"/>
      <c r="B735" s="3"/>
    </row>
    <row r="736" spans="1:2" ht="14.25">
      <c r="A736" s="3"/>
      <c r="B736" s="3"/>
    </row>
    <row r="737" spans="1:2" ht="14.25">
      <c r="A737" s="3"/>
      <c r="B737" s="3"/>
    </row>
    <row r="738" spans="1:2" ht="14.25">
      <c r="A738" s="3"/>
      <c r="B738" s="3"/>
    </row>
    <row r="739" spans="1:2" ht="14.25">
      <c r="A739" s="3"/>
      <c r="B739" s="3"/>
    </row>
    <row r="740" spans="1:2" ht="14.25">
      <c r="A740" s="3"/>
      <c r="B740" s="3"/>
    </row>
    <row r="741" spans="1:2" ht="14.25">
      <c r="A741" s="3"/>
      <c r="B741" s="3"/>
    </row>
    <row r="742" spans="1:2" ht="14.25">
      <c r="A742" s="3"/>
      <c r="B742" s="3"/>
    </row>
    <row r="743" spans="1:2" ht="14.25">
      <c r="A743" s="3"/>
      <c r="B743" s="3"/>
    </row>
    <row r="744" spans="1:2" ht="14.25">
      <c r="A744" s="3"/>
      <c r="B744" s="3"/>
    </row>
    <row r="745" spans="1:2" ht="14.25">
      <c r="A745" s="3"/>
      <c r="B745" s="3"/>
    </row>
    <row r="746" spans="1:2" ht="14.25">
      <c r="A746" s="3"/>
      <c r="B746" s="3"/>
    </row>
    <row r="747" spans="1:2" ht="14.25">
      <c r="A747" s="3"/>
      <c r="B747" s="3"/>
    </row>
    <row r="748" spans="1:2" ht="14.25">
      <c r="A748" s="3"/>
      <c r="B748" s="3"/>
    </row>
    <row r="749" spans="1:2" ht="14.25">
      <c r="A749" s="3"/>
      <c r="B749" s="3"/>
    </row>
    <row r="750" spans="1:2" ht="14.25">
      <c r="A750" s="3"/>
      <c r="B750" s="3"/>
    </row>
    <row r="751" spans="1:2" ht="14.25">
      <c r="A751" s="3"/>
      <c r="B751" s="3"/>
    </row>
    <row r="752" spans="1:2" ht="14.25">
      <c r="A752" s="3"/>
      <c r="B752" s="3"/>
    </row>
    <row r="753" spans="1:2" ht="14.25">
      <c r="A753" s="3"/>
      <c r="B753" s="3"/>
    </row>
    <row r="754" spans="1:2" ht="14.25">
      <c r="A754" s="3"/>
      <c r="B754" s="3"/>
    </row>
    <row r="755" spans="1:2" ht="14.25">
      <c r="A755" s="3"/>
      <c r="B755" s="3"/>
    </row>
    <row r="756" spans="1:2" ht="14.25">
      <c r="A756" s="3"/>
      <c r="B756" s="3"/>
    </row>
    <row r="757" spans="1:2" ht="14.25">
      <c r="A757" s="3"/>
      <c r="B757" s="3"/>
    </row>
    <row r="758" spans="1:2" ht="14.25">
      <c r="A758" s="3"/>
      <c r="B758" s="3"/>
    </row>
    <row r="759" spans="1:2" ht="14.25">
      <c r="A759" s="3"/>
      <c r="B759" s="3"/>
    </row>
    <row r="760" spans="1:2" ht="14.25">
      <c r="A760" s="3"/>
      <c r="B760" s="3"/>
    </row>
    <row r="761" spans="1:2" ht="14.25">
      <c r="A761" s="3"/>
      <c r="B761" s="3"/>
    </row>
    <row r="762" spans="1:2" ht="14.25">
      <c r="A762" s="3"/>
      <c r="B762" s="3"/>
    </row>
    <row r="763" spans="1:2" ht="14.25">
      <c r="A763" s="3"/>
      <c r="B763" s="3"/>
    </row>
    <row r="764" spans="1:2" ht="14.25">
      <c r="A764" s="3"/>
      <c r="B764" s="3"/>
    </row>
    <row r="765" spans="1:2" ht="14.25">
      <c r="A765" s="3"/>
      <c r="B765" s="3"/>
    </row>
    <row r="766" spans="1:2" ht="14.25">
      <c r="A766" s="3"/>
      <c r="B766" s="3"/>
    </row>
    <row r="767" spans="1:2" ht="14.25">
      <c r="A767" s="3"/>
      <c r="B767" s="3"/>
    </row>
    <row r="768" spans="1:2" ht="14.25">
      <c r="A768" s="3"/>
      <c r="B768" s="3"/>
    </row>
    <row r="769" spans="1:2" ht="14.25">
      <c r="A769" s="3"/>
      <c r="B769" s="3"/>
    </row>
    <row r="770" spans="1:2" ht="14.25">
      <c r="A770" s="3"/>
      <c r="B770" s="3"/>
    </row>
    <row r="771" spans="1:2" ht="14.25">
      <c r="A771" s="3"/>
      <c r="B771" s="3"/>
    </row>
    <row r="772" spans="1:2" ht="14.25">
      <c r="A772" s="3"/>
      <c r="B772" s="3"/>
    </row>
    <row r="773" spans="1:2" ht="14.25">
      <c r="A773" s="3"/>
      <c r="B773" s="3"/>
    </row>
    <row r="774" spans="1:2" ht="14.25">
      <c r="A774" s="3"/>
      <c r="B774" s="3"/>
    </row>
    <row r="775" spans="1:2" ht="14.25">
      <c r="A775" s="3"/>
      <c r="B775" s="3"/>
    </row>
    <row r="776" spans="1:2" ht="14.25">
      <c r="A776" s="3"/>
      <c r="B776" s="3"/>
    </row>
    <row r="777" spans="1:2" ht="14.25">
      <c r="A777" s="3"/>
      <c r="B777" s="3"/>
    </row>
    <row r="778" spans="1:2" ht="14.25">
      <c r="A778" s="3"/>
      <c r="B778" s="3"/>
    </row>
    <row r="779" spans="1:2" ht="14.25">
      <c r="A779" s="3"/>
      <c r="B779" s="3"/>
    </row>
    <row r="780" spans="1:2" ht="14.25">
      <c r="A780" s="3"/>
      <c r="B780" s="3"/>
    </row>
    <row r="781" spans="1:2" ht="14.25">
      <c r="A781" s="3"/>
      <c r="B781" s="3"/>
    </row>
    <row r="782" spans="1:2" ht="14.25">
      <c r="A782" s="3"/>
      <c r="B782" s="3"/>
    </row>
    <row r="783" spans="1:2" ht="14.25">
      <c r="A783" s="3"/>
      <c r="B783" s="3"/>
    </row>
    <row r="784" spans="1:2" ht="14.25">
      <c r="A784" s="3"/>
      <c r="B784" s="3"/>
    </row>
    <row r="785" spans="1:2" ht="14.25">
      <c r="A785" s="3"/>
      <c r="B785" s="3"/>
    </row>
    <row r="786" spans="1:2" ht="14.25">
      <c r="A786" s="3"/>
      <c r="B786" s="3"/>
    </row>
    <row r="787" spans="1:2" ht="14.25">
      <c r="A787" s="3"/>
      <c r="B787" s="3"/>
    </row>
    <row r="788" spans="1:2" ht="14.25">
      <c r="A788" s="3"/>
      <c r="B788" s="3"/>
    </row>
    <row r="789" spans="1:2" ht="14.25">
      <c r="A789" s="3"/>
      <c r="B789" s="3"/>
    </row>
    <row r="790" spans="1:2" ht="14.25">
      <c r="A790" s="3"/>
      <c r="B790" s="3"/>
    </row>
    <row r="791" spans="1:2" ht="14.25">
      <c r="A791" s="3"/>
      <c r="B791" s="3"/>
    </row>
    <row r="792" spans="1:2" ht="14.25">
      <c r="A792" s="3"/>
      <c r="B792" s="3"/>
    </row>
    <row r="793" spans="1:2" ht="14.25">
      <c r="A793" s="3"/>
      <c r="B793" s="3"/>
    </row>
    <row r="794" spans="1:2" ht="14.25">
      <c r="A794" s="3"/>
      <c r="B794" s="3"/>
    </row>
    <row r="795" spans="1:2" ht="14.25">
      <c r="A795" s="3"/>
      <c r="B795" s="3"/>
    </row>
    <row r="796" spans="1:2" ht="14.25">
      <c r="A796" s="3"/>
      <c r="B796" s="3"/>
    </row>
    <row r="797" spans="1:2" ht="14.25">
      <c r="A797" s="3"/>
      <c r="B797" s="3"/>
    </row>
    <row r="798" spans="1:2" ht="14.25">
      <c r="A798" s="3"/>
      <c r="B798" s="3"/>
    </row>
    <row r="799" spans="1:2" ht="14.25">
      <c r="A799" s="3"/>
      <c r="B799" s="3"/>
    </row>
    <row r="800" spans="1:2" ht="14.25">
      <c r="A800" s="3"/>
      <c r="B800" s="3"/>
    </row>
    <row r="801" spans="1:2" ht="14.25">
      <c r="A801" s="3"/>
      <c r="B801" s="3"/>
    </row>
    <row r="802" spans="1:2" ht="14.25">
      <c r="A802" s="3"/>
      <c r="B802" s="3"/>
    </row>
    <row r="803" spans="1:2" ht="14.25">
      <c r="A803" s="3"/>
      <c r="B803" s="3"/>
    </row>
    <row r="804" spans="1:2" ht="14.25">
      <c r="A804" s="3"/>
      <c r="B804" s="3"/>
    </row>
    <row r="805" spans="1:2" ht="14.25">
      <c r="A805" s="3"/>
      <c r="B805" s="3"/>
    </row>
    <row r="806" spans="1:2" ht="14.25">
      <c r="A806" s="3"/>
      <c r="B806" s="3"/>
    </row>
    <row r="807" spans="1:2" ht="14.25">
      <c r="A807" s="3"/>
      <c r="B807" s="3"/>
    </row>
    <row r="808" spans="1:2" ht="14.25">
      <c r="A808" s="3"/>
      <c r="B808" s="3"/>
    </row>
    <row r="809" spans="1:2" ht="14.25">
      <c r="A809" s="3"/>
      <c r="B809" s="3"/>
    </row>
    <row r="810" spans="1:2" ht="14.25">
      <c r="A810" s="3"/>
      <c r="B810" s="3"/>
    </row>
    <row r="811" spans="1:2" ht="14.25">
      <c r="A811" s="3"/>
      <c r="B811" s="3"/>
    </row>
    <row r="812" spans="1:2" ht="14.25">
      <c r="A812" s="3"/>
      <c r="B812" s="3"/>
    </row>
    <row r="813" spans="1:2" ht="14.25">
      <c r="A813" s="3"/>
      <c r="B813" s="3"/>
    </row>
    <row r="814" spans="1:2" ht="14.25">
      <c r="A814" s="3"/>
      <c r="B814" s="3"/>
    </row>
    <row r="815" spans="1:2" ht="14.25">
      <c r="A815" s="3"/>
      <c r="B815" s="3"/>
    </row>
    <row r="816" spans="1:2" ht="14.25">
      <c r="A816" s="3"/>
      <c r="B816" s="3"/>
    </row>
    <row r="817" spans="1:2" ht="14.25">
      <c r="A817" s="3"/>
      <c r="B817" s="3"/>
    </row>
    <row r="818" spans="1:2" ht="14.25">
      <c r="A818" s="3"/>
      <c r="B818" s="3"/>
    </row>
    <row r="819" spans="1:2" ht="14.25">
      <c r="A819" s="3"/>
      <c r="B819" s="3"/>
    </row>
    <row r="820" spans="1:2" ht="14.25">
      <c r="A820" s="3"/>
      <c r="B820" s="3"/>
    </row>
    <row r="821" spans="1:2" ht="14.25">
      <c r="A821" s="3"/>
      <c r="B821" s="3"/>
    </row>
    <row r="822" spans="1:2" ht="14.25">
      <c r="A822" s="3"/>
      <c r="B822" s="3"/>
    </row>
    <row r="823" spans="1:2" ht="14.25">
      <c r="A823" s="3"/>
      <c r="B823" s="3"/>
    </row>
    <row r="824" spans="1:2" ht="14.25">
      <c r="A824" s="3"/>
      <c r="B824" s="3"/>
    </row>
    <row r="825" spans="1:2" ht="14.25">
      <c r="A825" s="3"/>
      <c r="B825" s="3"/>
    </row>
    <row r="826" spans="1:2" ht="14.25">
      <c r="A826" s="3"/>
      <c r="B826" s="3"/>
    </row>
    <row r="827" spans="1:2" ht="14.25">
      <c r="A827" s="3"/>
      <c r="B827" s="3"/>
    </row>
    <row r="828" spans="1:2" ht="14.25">
      <c r="A828" s="3"/>
      <c r="B828" s="3"/>
    </row>
    <row r="829" spans="1:2" ht="14.25">
      <c r="A829" s="3"/>
      <c r="B829" s="3"/>
    </row>
    <row r="830" spans="1:2" ht="14.25">
      <c r="A830" s="3"/>
      <c r="B830" s="3"/>
    </row>
    <row r="831" spans="1:2" ht="14.25">
      <c r="A831" s="3"/>
      <c r="B831" s="3"/>
    </row>
    <row r="832" spans="1:2" ht="14.25">
      <c r="A832" s="3"/>
      <c r="B832" s="3"/>
    </row>
    <row r="833" spans="1:2" ht="14.25">
      <c r="A833" s="3"/>
      <c r="B833" s="3"/>
    </row>
    <row r="834" spans="1:2" ht="14.25">
      <c r="A834" s="3"/>
      <c r="B834" s="3"/>
    </row>
    <row r="835" spans="1:2" ht="14.25">
      <c r="A835" s="3"/>
      <c r="B835" s="3"/>
    </row>
    <row r="836" spans="1:2" ht="14.25">
      <c r="A836" s="3"/>
      <c r="B836" s="3"/>
    </row>
    <row r="837" spans="1:2" ht="14.25">
      <c r="A837" s="3"/>
      <c r="B837" s="3"/>
    </row>
    <row r="838" spans="1:2" ht="14.25">
      <c r="A838" s="3"/>
      <c r="B838" s="3"/>
    </row>
    <row r="839" spans="1:2" ht="14.25">
      <c r="A839" s="3"/>
      <c r="B839" s="3"/>
    </row>
    <row r="840" spans="1:2" ht="14.25">
      <c r="A840" s="3"/>
      <c r="B840" s="3"/>
    </row>
    <row r="841" spans="1:2" ht="14.25">
      <c r="A841" s="3"/>
      <c r="B841" s="3"/>
    </row>
    <row r="842" spans="1:2" ht="14.25">
      <c r="A842" s="3"/>
      <c r="B842" s="3"/>
    </row>
    <row r="843" spans="1:2" ht="14.25">
      <c r="A843" s="3"/>
      <c r="B843" s="3"/>
    </row>
    <row r="844" spans="1:2" ht="14.25">
      <c r="A844" s="3"/>
      <c r="B844" s="3"/>
    </row>
    <row r="845" spans="1:2" ht="14.25">
      <c r="A845" s="3"/>
      <c r="B845" s="3"/>
    </row>
    <row r="846" spans="1:2" ht="14.25">
      <c r="A846" s="3"/>
      <c r="B846" s="3"/>
    </row>
    <row r="847" spans="1:2" ht="14.25">
      <c r="A847" s="3"/>
      <c r="B847" s="3"/>
    </row>
    <row r="848" spans="1:2" ht="14.25">
      <c r="A848" s="3"/>
      <c r="B848" s="3"/>
    </row>
    <row r="849" spans="1:2" ht="14.25">
      <c r="A849" s="3"/>
      <c r="B849" s="3"/>
    </row>
    <row r="850" spans="1:2" ht="14.25">
      <c r="A850" s="3"/>
      <c r="B850" s="3"/>
    </row>
    <row r="851" spans="1:2" ht="14.25">
      <c r="A851" s="3"/>
      <c r="B851" s="3"/>
    </row>
    <row r="852" spans="1:2" ht="14.25">
      <c r="A852" s="3"/>
      <c r="B852" s="3"/>
    </row>
    <row r="853" spans="1:2" ht="14.25">
      <c r="A853" s="3"/>
      <c r="B853" s="3"/>
    </row>
    <row r="854" spans="1:2" ht="14.25">
      <c r="A854" s="3"/>
      <c r="B854" s="3"/>
    </row>
    <row r="855" spans="1:2" ht="14.25">
      <c r="A855" s="3"/>
      <c r="B855" s="3"/>
    </row>
    <row r="856" spans="1:2" ht="14.25">
      <c r="A856" s="3"/>
      <c r="B856" s="3"/>
    </row>
    <row r="857" spans="1:2" ht="14.25">
      <c r="A857" s="3"/>
      <c r="B857" s="3"/>
    </row>
    <row r="858" spans="1:2" ht="14.25">
      <c r="A858" s="3"/>
      <c r="B858" s="3"/>
    </row>
    <row r="859" spans="1:2" ht="14.25">
      <c r="A859" s="3"/>
      <c r="B859" s="3"/>
    </row>
    <row r="860" spans="1:2" ht="14.25">
      <c r="A860" s="3"/>
      <c r="B860" s="3"/>
    </row>
    <row r="861" spans="1:2" ht="14.25">
      <c r="A861" s="3"/>
      <c r="B861" s="3"/>
    </row>
    <row r="862" spans="1:2" ht="14.25">
      <c r="A862" s="3"/>
      <c r="B862" s="3"/>
    </row>
    <row r="863" spans="1:2" ht="14.25">
      <c r="A863" s="3"/>
      <c r="B863" s="3"/>
    </row>
    <row r="864" spans="1:2" ht="14.25">
      <c r="A864" s="3"/>
      <c r="B864" s="3"/>
    </row>
    <row r="865" spans="1:2" ht="14.25">
      <c r="A865" s="3"/>
      <c r="B865" s="3"/>
    </row>
    <row r="866" spans="1:2" ht="14.25">
      <c r="A866" s="3"/>
      <c r="B866" s="3"/>
    </row>
    <row r="867" spans="1:2" ht="14.25">
      <c r="A867" s="3"/>
      <c r="B867" s="3"/>
    </row>
    <row r="868" spans="1:2" ht="14.25">
      <c r="A868" s="3"/>
      <c r="B868" s="3"/>
    </row>
    <row r="869" spans="1:2" ht="14.25">
      <c r="A869" s="3"/>
      <c r="B869" s="3"/>
    </row>
    <row r="870" spans="1:2" ht="14.25">
      <c r="A870" s="3"/>
      <c r="B870" s="3"/>
    </row>
    <row r="871" spans="1:2" ht="14.25">
      <c r="A871" s="3"/>
      <c r="B871" s="3"/>
    </row>
    <row r="872" spans="1:2" ht="14.25">
      <c r="A872" s="3"/>
      <c r="B872" s="3"/>
    </row>
    <row r="873" spans="1:2" ht="14.25">
      <c r="A873" s="3"/>
      <c r="B873" s="3"/>
    </row>
    <row r="874" spans="1:2" ht="14.25">
      <c r="A874" s="3"/>
      <c r="B874" s="3"/>
    </row>
    <row r="875" spans="1:2" ht="14.25">
      <c r="A875" s="3"/>
      <c r="B875" s="3"/>
    </row>
    <row r="876" spans="1:2" ht="14.25">
      <c r="A876" s="3"/>
      <c r="B876" s="3"/>
    </row>
    <row r="877" spans="1:2" ht="14.25">
      <c r="A877" s="3"/>
      <c r="B877" s="3"/>
    </row>
    <row r="878" spans="1:2" ht="14.25">
      <c r="A878" s="3"/>
      <c r="B878" s="3"/>
    </row>
    <row r="879" spans="1:2" ht="14.25">
      <c r="A879" s="3"/>
      <c r="B879" s="3"/>
    </row>
    <row r="880" spans="1:2" ht="14.25">
      <c r="A880" s="3"/>
      <c r="B880" s="3"/>
    </row>
    <row r="881" spans="1:2" ht="14.25">
      <c r="A881" s="3"/>
      <c r="B881" s="3"/>
    </row>
    <row r="882" spans="1:2" ht="14.25">
      <c r="A882" s="3"/>
      <c r="B882" s="3"/>
    </row>
    <row r="883" spans="1:2" ht="14.25">
      <c r="A883" s="3"/>
      <c r="B883" s="3"/>
    </row>
    <row r="884" spans="1:2" ht="14.25">
      <c r="A884" s="3"/>
      <c r="B884" s="3"/>
    </row>
    <row r="885" spans="1:2" ht="14.25">
      <c r="A885" s="3"/>
      <c r="B885" s="3"/>
    </row>
    <row r="886" spans="1:2" ht="14.25">
      <c r="A886" s="3"/>
      <c r="B886" s="3"/>
    </row>
    <row r="887" spans="1:2" ht="14.25">
      <c r="A887" s="3"/>
      <c r="B887" s="3"/>
    </row>
    <row r="888" spans="1:2" ht="14.25">
      <c r="A888" s="3"/>
      <c r="B888" s="3"/>
    </row>
    <row r="889" spans="1:2" ht="14.25">
      <c r="A889" s="3"/>
      <c r="B889" s="3"/>
    </row>
    <row r="890" spans="1:2" ht="14.25">
      <c r="A890" s="3"/>
      <c r="B890" s="3"/>
    </row>
    <row r="891" spans="1:2" ht="14.25">
      <c r="A891" s="3"/>
      <c r="B891" s="3"/>
    </row>
    <row r="892" spans="1:2" ht="14.25">
      <c r="A892" s="3"/>
      <c r="B892" s="3"/>
    </row>
    <row r="893" spans="1:2" ht="14.25">
      <c r="A893" s="3"/>
      <c r="B893" s="3"/>
    </row>
    <row r="894" spans="1:2" ht="14.25">
      <c r="A894" s="3"/>
      <c r="B894" s="3"/>
    </row>
    <row r="895" spans="1:2" ht="14.25">
      <c r="A895" s="3"/>
      <c r="B895" s="3"/>
    </row>
    <row r="896" spans="1:2" ht="14.25">
      <c r="A896" s="3"/>
      <c r="B896" s="3"/>
    </row>
    <row r="897" spans="1:2" ht="14.25">
      <c r="A897" s="3"/>
      <c r="B897" s="3"/>
    </row>
    <row r="898" spans="1:2" ht="14.25">
      <c r="A898" s="3"/>
      <c r="B898" s="3"/>
    </row>
    <row r="899" spans="1:2" ht="14.25">
      <c r="A899" s="3"/>
      <c r="B899" s="3"/>
    </row>
    <row r="900" spans="1:2" ht="14.25">
      <c r="A900" s="3"/>
      <c r="B900" s="3"/>
    </row>
    <row r="901" spans="1:2" ht="14.25">
      <c r="A901" s="3"/>
      <c r="B901" s="3"/>
    </row>
    <row r="902" spans="1:2" ht="14.25">
      <c r="A902" s="3"/>
      <c r="B902" s="3"/>
    </row>
    <row r="903" spans="1:2" ht="14.25">
      <c r="A903" s="3"/>
      <c r="B903" s="3"/>
    </row>
    <row r="904" spans="1:2" ht="14.25">
      <c r="A904" s="3"/>
      <c r="B904" s="3"/>
    </row>
    <row r="905" spans="1:2" ht="14.25">
      <c r="A905" s="3"/>
      <c r="B905" s="3"/>
    </row>
    <row r="906" spans="1:2" ht="14.25">
      <c r="A906" s="3"/>
      <c r="B906" s="3"/>
    </row>
    <row r="907" spans="1:2" ht="14.25">
      <c r="A907" s="3"/>
      <c r="B907" s="3"/>
    </row>
    <row r="908" spans="1:2" ht="14.25">
      <c r="A908" s="3"/>
      <c r="B908" s="3"/>
    </row>
    <row r="909" spans="1:2" ht="14.25">
      <c r="A909" s="3"/>
      <c r="B909" s="3"/>
    </row>
    <row r="910" spans="1:2" ht="14.25">
      <c r="A910" s="3"/>
      <c r="B910" s="3"/>
    </row>
    <row r="911" spans="1:2" ht="14.25">
      <c r="A911" s="3"/>
      <c r="B911" s="3"/>
    </row>
    <row r="912" spans="1:2" ht="14.25">
      <c r="A912" s="3"/>
      <c r="B912" s="3"/>
    </row>
    <row r="913" spans="1:2" ht="14.25">
      <c r="A913" s="3"/>
      <c r="B913" s="3"/>
    </row>
    <row r="914" spans="1:2" ht="14.25">
      <c r="A914" s="3"/>
      <c r="B914" s="3"/>
    </row>
    <row r="915" spans="1:2" ht="14.25">
      <c r="A915" s="3"/>
      <c r="B915" s="3"/>
    </row>
    <row r="916" spans="1:2" ht="14.25">
      <c r="A916" s="3"/>
      <c r="B916" s="3"/>
    </row>
    <row r="917" spans="1:2" ht="14.25">
      <c r="A917" s="3"/>
      <c r="B917" s="3"/>
    </row>
    <row r="918" spans="1:2" ht="14.25">
      <c r="A918" s="3"/>
      <c r="B918" s="3"/>
    </row>
    <row r="919" spans="1:2" ht="14.25">
      <c r="A919" s="3"/>
      <c r="B919" s="3"/>
    </row>
    <row r="920" spans="1:2" ht="14.25">
      <c r="A920" s="3"/>
      <c r="B920" s="3"/>
    </row>
    <row r="921" spans="1:2" ht="14.25">
      <c r="A921" s="3"/>
      <c r="B921" s="3"/>
    </row>
    <row r="922" spans="1:2" ht="14.25">
      <c r="A922" s="3"/>
      <c r="B922" s="3"/>
    </row>
    <row r="923" spans="1:2" ht="14.25">
      <c r="A923" s="3"/>
      <c r="B923" s="3"/>
    </row>
    <row r="924" spans="1:2" ht="14.25">
      <c r="A924" s="3"/>
      <c r="B924" s="3"/>
    </row>
    <row r="925" spans="1:2" ht="14.25">
      <c r="A925" s="3"/>
      <c r="B925" s="3"/>
    </row>
    <row r="926" spans="1:2" ht="14.25">
      <c r="A926" s="3"/>
      <c r="B926" s="3"/>
    </row>
    <row r="927" spans="1:2" ht="14.25">
      <c r="A927" s="3"/>
      <c r="B927" s="3"/>
    </row>
    <row r="928" spans="1:2" ht="14.25">
      <c r="A928" s="3"/>
      <c r="B928" s="3"/>
    </row>
    <row r="929" spans="1:2" ht="14.25">
      <c r="A929" s="3"/>
      <c r="B929" s="3"/>
    </row>
    <row r="930" spans="1:2" ht="14.25">
      <c r="A930" s="3"/>
      <c r="B930" s="3"/>
    </row>
    <row r="931" spans="1:2" ht="14.25">
      <c r="A931" s="3"/>
      <c r="B931" s="3"/>
    </row>
    <row r="932" spans="1:2" ht="14.25">
      <c r="A932" s="3"/>
      <c r="B932" s="3"/>
    </row>
    <row r="933" spans="1:2" ht="14.25">
      <c r="A933" s="3"/>
      <c r="B933" s="3"/>
    </row>
    <row r="934" spans="1:2" ht="14.25">
      <c r="A934" s="3"/>
      <c r="B934" s="3"/>
    </row>
    <row r="935" spans="1:2" ht="14.25">
      <c r="A935" s="3"/>
      <c r="B935" s="3"/>
    </row>
    <row r="936" spans="1:2" ht="14.25">
      <c r="A936" s="3"/>
      <c r="B936" s="3"/>
    </row>
    <row r="937" spans="1:2" ht="14.25">
      <c r="A937" s="3"/>
      <c r="B937" s="3"/>
    </row>
    <row r="938" spans="1:2" ht="14.25">
      <c r="A938" s="3"/>
      <c r="B938" s="3"/>
    </row>
    <row r="939" spans="1:2" ht="14.25">
      <c r="A939" s="3"/>
      <c r="B939" s="3"/>
    </row>
    <row r="940" spans="1:2" ht="14.25">
      <c r="A940" s="3"/>
      <c r="B940" s="3"/>
    </row>
    <row r="941" spans="1:2" ht="14.25">
      <c r="A941" s="3"/>
      <c r="B941" s="3"/>
    </row>
    <row r="942" spans="1:2" ht="14.25">
      <c r="A942" s="3"/>
      <c r="B942" s="3"/>
    </row>
    <row r="943" spans="1:2" ht="14.25">
      <c r="A943" s="3"/>
      <c r="B943" s="3"/>
    </row>
    <row r="944" spans="1:2" ht="14.25">
      <c r="A944" s="3"/>
      <c r="B944" s="3"/>
    </row>
    <row r="945" spans="1:2" ht="14.25">
      <c r="A945" s="3"/>
      <c r="B945" s="3"/>
    </row>
    <row r="946" spans="1:2" ht="14.25">
      <c r="A946" s="3"/>
      <c r="B946" s="3"/>
    </row>
    <row r="947" spans="1:2" ht="14.25">
      <c r="A947" s="3"/>
      <c r="B947" s="3"/>
    </row>
    <row r="948" spans="1:2" ht="14.25">
      <c r="A948" s="3"/>
      <c r="B948" s="3"/>
    </row>
    <row r="949" spans="1:2" ht="14.25">
      <c r="A949" s="3"/>
      <c r="B949" s="3"/>
    </row>
    <row r="950" spans="1:2" ht="14.25">
      <c r="A950" s="3"/>
      <c r="B950" s="3"/>
    </row>
    <row r="951" spans="1:2" ht="14.25">
      <c r="A951" s="3"/>
      <c r="B951" s="3"/>
    </row>
    <row r="952" spans="1:2" ht="14.25">
      <c r="A952" s="3"/>
      <c r="B952" s="3"/>
    </row>
    <row r="953" spans="1:2" ht="14.25">
      <c r="A953" s="3"/>
      <c r="B953" s="3"/>
    </row>
    <row r="954" spans="1:2" ht="14.25">
      <c r="A954" s="3"/>
      <c r="B954" s="3"/>
    </row>
    <row r="955" spans="1:2" ht="14.25">
      <c r="A955" s="3"/>
      <c r="B955" s="3"/>
    </row>
    <row r="956" spans="1:2" ht="14.25">
      <c r="A956" s="3"/>
      <c r="B956" s="3"/>
    </row>
    <row r="957" spans="1:2" ht="14.25">
      <c r="A957" s="3"/>
      <c r="B957" s="3"/>
    </row>
    <row r="958" spans="1:2" ht="14.25">
      <c r="A958" s="3"/>
      <c r="B958" s="3"/>
    </row>
    <row r="959" spans="1:2" ht="14.25">
      <c r="A959" s="3"/>
      <c r="B959" s="3"/>
    </row>
    <row r="960" spans="1:2" ht="14.25">
      <c r="A960" s="3"/>
      <c r="B960" s="3"/>
    </row>
    <row r="961" spans="1:2" ht="14.25">
      <c r="A961" s="3"/>
      <c r="B961" s="3"/>
    </row>
    <row r="962" spans="1:2" ht="14.25">
      <c r="A962" s="3"/>
      <c r="B962" s="3"/>
    </row>
    <row r="963" spans="1:2" ht="14.25">
      <c r="A963" s="3"/>
      <c r="B963" s="3"/>
    </row>
    <row r="964" spans="1:2" ht="14.25">
      <c r="A964" s="3"/>
      <c r="B964" s="3"/>
    </row>
    <row r="965" spans="1:2" ht="14.25">
      <c r="A965" s="3"/>
      <c r="B965" s="3"/>
    </row>
    <row r="966" spans="1:2" ht="14.25">
      <c r="A966" s="3"/>
      <c r="B966" s="3"/>
    </row>
    <row r="967" spans="1:2" ht="14.25">
      <c r="A967" s="3"/>
      <c r="B967" s="3"/>
    </row>
    <row r="968" spans="1:2" ht="14.25">
      <c r="A968" s="3"/>
      <c r="B968" s="3"/>
    </row>
    <row r="969" spans="1:2" ht="14.25">
      <c r="A969" s="3"/>
      <c r="B969" s="3"/>
    </row>
    <row r="970" spans="1:2" ht="14.25">
      <c r="A970" s="3"/>
      <c r="B970" s="3"/>
    </row>
    <row r="971" spans="1:2" ht="14.25">
      <c r="A971" s="3"/>
      <c r="B971" s="3"/>
    </row>
    <row r="972" spans="1:2" ht="14.25">
      <c r="A972" s="3"/>
      <c r="B972" s="3"/>
    </row>
    <row r="973" spans="1:2" ht="14.25">
      <c r="A973" s="3"/>
      <c r="B973" s="3"/>
    </row>
    <row r="974" spans="1:2" ht="14.25">
      <c r="A974" s="3"/>
      <c r="B974" s="3"/>
    </row>
    <row r="975" spans="1:2" ht="14.25">
      <c r="A975" s="3"/>
      <c r="B975" s="3"/>
    </row>
    <row r="976" spans="1:2" ht="14.25">
      <c r="A976" s="3"/>
      <c r="B976" s="3"/>
    </row>
    <row r="977" spans="1:2" ht="14.25">
      <c r="A977" s="3"/>
      <c r="B977" s="3"/>
    </row>
    <row r="978" spans="1:2" ht="14.25">
      <c r="A978" s="3"/>
      <c r="B978" s="3"/>
    </row>
    <row r="979" spans="1:2" ht="14.25">
      <c r="A979" s="3"/>
      <c r="B979" s="3"/>
    </row>
    <row r="980" spans="1:2" ht="14.25">
      <c r="A980" s="3"/>
      <c r="B980" s="3"/>
    </row>
    <row r="981" spans="1:2" ht="14.25">
      <c r="A981" s="3"/>
      <c r="B981" s="3"/>
    </row>
    <row r="982" spans="1:2" ht="14.25">
      <c r="A982" s="3"/>
      <c r="B982" s="3"/>
    </row>
    <row r="983" spans="1:2" ht="14.25">
      <c r="A983" s="3"/>
      <c r="B983" s="3"/>
    </row>
    <row r="984" spans="1:2" ht="14.25">
      <c r="A984" s="3"/>
      <c r="B984" s="3"/>
    </row>
    <row r="985" spans="1:2" ht="14.25">
      <c r="A985" s="3"/>
      <c r="B985" s="3"/>
    </row>
    <row r="986" spans="1:2" ht="14.25">
      <c r="A986" s="3"/>
      <c r="B986" s="3"/>
    </row>
    <row r="987" spans="1:2" ht="14.25">
      <c r="A987" s="3"/>
      <c r="B987" s="3"/>
    </row>
    <row r="988" spans="1:2" ht="14.25">
      <c r="A988" s="3"/>
      <c r="B988" s="3"/>
    </row>
    <row r="989" spans="1:2" ht="14.25">
      <c r="A989" s="3"/>
      <c r="B989" s="3"/>
    </row>
    <row r="990" spans="1:2" ht="14.25">
      <c r="A990" s="3"/>
      <c r="B990" s="3"/>
    </row>
    <row r="991" spans="1:2" ht="14.25">
      <c r="A991" s="3"/>
      <c r="B991" s="3"/>
    </row>
    <row r="992" spans="1:2" ht="14.25">
      <c r="A992" s="3"/>
      <c r="B992" s="3"/>
    </row>
    <row r="993" spans="1:2" ht="14.25">
      <c r="A993" s="3"/>
      <c r="B993" s="3"/>
    </row>
    <row r="994" spans="1:2" ht="14.25">
      <c r="A994" s="3"/>
      <c r="B994" s="3"/>
    </row>
    <row r="995" spans="1:2" ht="14.25">
      <c r="A995" s="3"/>
      <c r="B995" s="3"/>
    </row>
    <row r="996" spans="1:2" ht="14.25">
      <c r="A996" s="3"/>
      <c r="B996" s="3"/>
    </row>
    <row r="997" spans="1:2" ht="14.25">
      <c r="A997" s="3"/>
      <c r="B997" s="3"/>
    </row>
    <row r="998" spans="1:2" ht="14.25">
      <c r="A998" s="3"/>
      <c r="B998" s="3"/>
    </row>
    <row r="999" spans="1:2" ht="14.25">
      <c r="A999" s="3"/>
      <c r="B999" s="3"/>
    </row>
    <row r="1000" spans="1:2" ht="14.25">
      <c r="A1000" s="3"/>
      <c r="B1000" s="3"/>
    </row>
    <row r="1001" spans="1:2" ht="14.25">
      <c r="A1001" s="3"/>
      <c r="B1001" s="3"/>
    </row>
    <row r="1002" spans="1:2" ht="14.25">
      <c r="A1002" s="3"/>
      <c r="B1002" s="3"/>
    </row>
    <row r="1003" spans="1:2" ht="14.25">
      <c r="A1003" s="3"/>
      <c r="B1003" s="3"/>
    </row>
    <row r="1004" spans="1:2" ht="14.25">
      <c r="A1004" s="3"/>
      <c r="B1004" s="3"/>
    </row>
    <row r="1005" spans="1:2" ht="14.25">
      <c r="A1005" s="3"/>
      <c r="B1005" s="3"/>
    </row>
    <row r="1006" spans="1:2" ht="14.25">
      <c r="A1006" s="3"/>
      <c r="B1006" s="3"/>
    </row>
    <row r="1007" spans="1:2" ht="14.25">
      <c r="A1007" s="3"/>
      <c r="B1007" s="3"/>
    </row>
    <row r="1008" spans="1:2" ht="14.25">
      <c r="A1008" s="3"/>
      <c r="B1008" s="3"/>
    </row>
    <row r="1009" spans="1:2" ht="14.25">
      <c r="A1009" s="3"/>
      <c r="B1009" s="3"/>
    </row>
    <row r="1010" spans="1:2" ht="14.25">
      <c r="A1010" s="3"/>
      <c r="B1010" s="3"/>
    </row>
    <row r="1011" spans="1:2" ht="14.25">
      <c r="A1011" s="3"/>
      <c r="B1011" s="3"/>
    </row>
    <row r="1012" spans="1:2" ht="14.25">
      <c r="A1012" s="3"/>
      <c r="B1012" s="3"/>
    </row>
    <row r="1013" spans="1:2" ht="14.25">
      <c r="A1013" s="3"/>
      <c r="B1013" s="3"/>
    </row>
    <row r="1014" spans="1:2" ht="14.25">
      <c r="A1014" s="3"/>
      <c r="B1014" s="3"/>
    </row>
    <row r="1015" spans="1:2" ht="14.25">
      <c r="A1015" s="3"/>
      <c r="B1015" s="3"/>
    </row>
    <row r="1016" spans="1:2" ht="14.25">
      <c r="A1016" s="3"/>
      <c r="B1016" s="3"/>
    </row>
    <row r="1017" spans="1:2" ht="14.25">
      <c r="A1017" s="3"/>
      <c r="B1017" s="3"/>
    </row>
    <row r="1018" spans="1:2" ht="14.25">
      <c r="A1018" s="3"/>
      <c r="B1018" s="3"/>
    </row>
    <row r="1019" spans="1:2" ht="14.25">
      <c r="A1019" s="3"/>
      <c r="B1019" s="3"/>
    </row>
    <row r="1020" spans="1:2" ht="14.25">
      <c r="A1020" s="3"/>
      <c r="B1020" s="3"/>
    </row>
    <row r="1021" spans="1:2" ht="14.25">
      <c r="A1021" s="3"/>
      <c r="B1021" s="3"/>
    </row>
    <row r="1022" spans="1:2" ht="14.25">
      <c r="A1022" s="3"/>
      <c r="B1022" s="3"/>
    </row>
    <row r="1023" spans="1:2" ht="14.25">
      <c r="A1023" s="3"/>
      <c r="B1023" s="3"/>
    </row>
    <row r="1024" spans="1:2" ht="14.25">
      <c r="A1024" s="3"/>
      <c r="B1024" s="3"/>
    </row>
    <row r="1025" spans="1:2" ht="14.25">
      <c r="A1025" s="3"/>
      <c r="B1025" s="3"/>
    </row>
    <row r="1026" spans="1:2" ht="14.25">
      <c r="A1026" s="3"/>
      <c r="B1026" s="3"/>
    </row>
    <row r="1027" spans="1:2" ht="14.25">
      <c r="A1027" s="3"/>
      <c r="B1027" s="3"/>
    </row>
    <row r="1028" spans="1:2" ht="14.25">
      <c r="A1028" s="3"/>
      <c r="B1028" s="3"/>
    </row>
    <row r="1029" spans="1:2" ht="14.25">
      <c r="A1029" s="3"/>
      <c r="B1029" s="3"/>
    </row>
    <row r="1030" spans="1:2" ht="14.25">
      <c r="A1030" s="3"/>
      <c r="B1030" s="3"/>
    </row>
    <row r="1031" spans="1:2" ht="14.25">
      <c r="A1031" s="3"/>
      <c r="B1031" s="3"/>
    </row>
    <row r="1032" spans="1:2" ht="14.25">
      <c r="A1032" s="3"/>
      <c r="B1032" s="3"/>
    </row>
    <row r="1033" spans="1:2" ht="14.25">
      <c r="A1033" s="3"/>
      <c r="B1033" s="3"/>
    </row>
    <row r="1034" spans="1:2" ht="14.25">
      <c r="A1034" s="3"/>
      <c r="B1034" s="3"/>
    </row>
    <row r="1035" spans="1:2" ht="14.25">
      <c r="A1035" s="3"/>
      <c r="B1035" s="3"/>
    </row>
    <row r="1036" spans="1:2" ht="14.25">
      <c r="A1036" s="3"/>
      <c r="B1036" s="3"/>
    </row>
    <row r="1037" spans="1:2" ht="14.25">
      <c r="A1037" s="3"/>
      <c r="B1037" s="3"/>
    </row>
    <row r="1038" spans="1:2" ht="14.25">
      <c r="A1038" s="3"/>
      <c r="B1038" s="3"/>
    </row>
    <row r="1039" spans="1:2" ht="14.25">
      <c r="A1039" s="3"/>
      <c r="B1039" s="3"/>
    </row>
    <row r="1040" spans="1:2" ht="14.25">
      <c r="A1040" s="3"/>
      <c r="B1040" s="3"/>
    </row>
    <row r="1041" spans="1:2" ht="14.25">
      <c r="A1041" s="3"/>
      <c r="B1041" s="3"/>
    </row>
    <row r="1042" spans="1:2" ht="14.25">
      <c r="A1042" s="3"/>
      <c r="B1042" s="3"/>
    </row>
    <row r="1043" spans="1:2" ht="14.25">
      <c r="A1043" s="3"/>
      <c r="B1043" s="3"/>
    </row>
    <row r="1044" spans="1:2" ht="14.25">
      <c r="A1044" s="3"/>
      <c r="B1044" s="3"/>
    </row>
    <row r="1045" spans="1:2" ht="14.25">
      <c r="A1045" s="3"/>
      <c r="B1045" s="3"/>
    </row>
    <row r="1046" spans="1:2" ht="14.25">
      <c r="A1046" s="3"/>
      <c r="B1046" s="3"/>
    </row>
    <row r="1047" spans="1:2" ht="14.25">
      <c r="A1047" s="3"/>
      <c r="B1047" s="3"/>
    </row>
    <row r="1048" spans="1:2" ht="14.25">
      <c r="A1048" s="3"/>
      <c r="B1048" s="3"/>
    </row>
    <row r="1049" spans="1:2" ht="14.25">
      <c r="A1049" s="3"/>
      <c r="B1049" s="3"/>
    </row>
    <row r="1050" spans="1:2" ht="14.25">
      <c r="A1050" s="3"/>
      <c r="B1050" s="3"/>
    </row>
    <row r="1051" spans="1:2" ht="14.25">
      <c r="A1051" s="3"/>
      <c r="B1051" s="3"/>
    </row>
    <row r="1052" spans="1:2" ht="14.25">
      <c r="A1052" s="3"/>
      <c r="B1052" s="3"/>
    </row>
    <row r="1053" spans="1:2" ht="14.25">
      <c r="A1053" s="3"/>
      <c r="B1053" s="3"/>
    </row>
    <row r="1054" spans="1:2" ht="14.25">
      <c r="A1054" s="3"/>
      <c r="B1054" s="3"/>
    </row>
    <row r="1055" spans="1:2" ht="14.25">
      <c r="A1055" s="3"/>
      <c r="B1055" s="3"/>
    </row>
    <row r="1056" spans="1:2" ht="14.25">
      <c r="A1056" s="3"/>
      <c r="B1056" s="3"/>
    </row>
    <row r="1057" spans="1:2" ht="14.25">
      <c r="A1057" s="3"/>
      <c r="B1057" s="3"/>
    </row>
    <row r="1058" spans="1:2" ht="14.25">
      <c r="A1058" s="3"/>
      <c r="B1058" s="3"/>
    </row>
    <row r="1059" spans="1:2" ht="14.25">
      <c r="A1059" s="3"/>
      <c r="B1059" s="3"/>
    </row>
    <row r="1060" spans="1:2" ht="14.25">
      <c r="A1060" s="3"/>
      <c r="B1060" s="3"/>
    </row>
    <row r="1061" spans="1:2" ht="14.25">
      <c r="A1061" s="3"/>
      <c r="B1061" s="3"/>
    </row>
    <row r="1062" spans="1:2" ht="14.25">
      <c r="A1062" s="3"/>
      <c r="B1062" s="3"/>
    </row>
    <row r="1063" spans="1:2" ht="14.25">
      <c r="A1063" s="3"/>
      <c r="B1063" s="3"/>
    </row>
    <row r="1064" spans="1:2" ht="14.25">
      <c r="A1064" s="3"/>
      <c r="B1064" s="3"/>
    </row>
    <row r="1065" spans="1:2" ht="14.25">
      <c r="A1065" s="3"/>
      <c r="B1065" s="3"/>
    </row>
    <row r="1066" spans="1:2" ht="14.25">
      <c r="A1066" s="3"/>
      <c r="B1066" s="3"/>
    </row>
    <row r="1067" spans="1:2" ht="14.25">
      <c r="A1067" s="3"/>
      <c r="B1067" s="3"/>
    </row>
    <row r="1068" spans="1:2" ht="14.25">
      <c r="A1068" s="3"/>
      <c r="B1068" s="3"/>
    </row>
    <row r="1069" spans="1:2" ht="14.25">
      <c r="A1069" s="3"/>
      <c r="B1069" s="3"/>
    </row>
    <row r="1070" spans="1:2" ht="14.25">
      <c r="A1070" s="3"/>
      <c r="B1070" s="3"/>
    </row>
    <row r="1071" spans="1:2" ht="14.25">
      <c r="A1071" s="3"/>
      <c r="B1071" s="3"/>
    </row>
    <row r="1072" spans="1:2" ht="14.25">
      <c r="A1072" s="3"/>
      <c r="B1072" s="3"/>
    </row>
    <row r="1073" spans="1:2" ht="14.25">
      <c r="A1073" s="3"/>
      <c r="B1073" s="3"/>
    </row>
    <row r="1074" spans="1:2" ht="14.25">
      <c r="A1074" s="3"/>
      <c r="B1074" s="3"/>
    </row>
    <row r="1075" spans="1:2" ht="14.25">
      <c r="A1075" s="3"/>
      <c r="B1075" s="3"/>
    </row>
    <row r="1076" spans="1:2" ht="14.25">
      <c r="A1076" s="3"/>
      <c r="B1076" s="3"/>
    </row>
    <row r="1077" spans="1:2" ht="14.25">
      <c r="A1077" s="3"/>
      <c r="B1077" s="3"/>
    </row>
    <row r="1078" spans="1:2" ht="14.25">
      <c r="A1078" s="3"/>
      <c r="B1078" s="3"/>
    </row>
    <row r="1079" spans="1:2" ht="14.25">
      <c r="A1079" s="3"/>
      <c r="B1079" s="3"/>
    </row>
    <row r="1080" spans="1:2" ht="14.25">
      <c r="A1080" s="3"/>
      <c r="B1080" s="3"/>
    </row>
    <row r="1081" spans="1:2" ht="14.25">
      <c r="A1081" s="3"/>
      <c r="B1081" s="3"/>
    </row>
    <row r="1082" spans="1:2" ht="14.25">
      <c r="A1082" s="3"/>
      <c r="B1082" s="3"/>
    </row>
    <row r="1083" spans="1:2" ht="14.25">
      <c r="A1083" s="3"/>
      <c r="B1083" s="3"/>
    </row>
    <row r="1084" spans="1:2" ht="14.25">
      <c r="A1084" s="3"/>
      <c r="B1084" s="3"/>
    </row>
    <row r="1085" spans="1:2" ht="14.25">
      <c r="A1085" s="3"/>
      <c r="B1085" s="3"/>
    </row>
    <row r="1086" spans="1:2" ht="14.25">
      <c r="A1086" s="3"/>
      <c r="B1086" s="3"/>
    </row>
    <row r="1087" spans="1:2" ht="14.25">
      <c r="A1087" s="3"/>
      <c r="B1087" s="3"/>
    </row>
    <row r="1088" spans="1:2" ht="14.25">
      <c r="A1088" s="3"/>
      <c r="B1088" s="3"/>
    </row>
    <row r="1089" spans="1:2" ht="14.25">
      <c r="A1089" s="3"/>
      <c r="B1089" s="3"/>
    </row>
    <row r="1090" spans="1:2" ht="14.25">
      <c r="A1090" s="3"/>
      <c r="B1090" s="3"/>
    </row>
    <row r="1091" spans="1:2" ht="14.25">
      <c r="A1091" s="3"/>
      <c r="B1091" s="3"/>
    </row>
    <row r="1092" spans="1:2" ht="14.25">
      <c r="A1092" s="3"/>
      <c r="B1092" s="3"/>
    </row>
    <row r="1093" spans="1:2" ht="14.25">
      <c r="A1093" s="3"/>
      <c r="B1093" s="3"/>
    </row>
    <row r="1094" spans="1:2" ht="14.25">
      <c r="A1094" s="3"/>
      <c r="B1094" s="3"/>
    </row>
    <row r="1095" spans="1:2" ht="14.25">
      <c r="A1095" s="3"/>
      <c r="B1095" s="3"/>
    </row>
    <row r="1096" spans="1:2" ht="14.25">
      <c r="A1096" s="3"/>
      <c r="B1096" s="3"/>
    </row>
    <row r="1097" spans="1:2" ht="14.25">
      <c r="A1097" s="3"/>
      <c r="B1097" s="3"/>
    </row>
    <row r="1098" spans="1:2" ht="14.25">
      <c r="A1098" s="3"/>
      <c r="B1098" s="3"/>
    </row>
    <row r="1099" spans="1:2" ht="14.25">
      <c r="A1099" s="3"/>
      <c r="B1099" s="3"/>
    </row>
    <row r="1100" spans="1:2" ht="14.25">
      <c r="A1100" s="3"/>
      <c r="B1100" s="3"/>
    </row>
    <row r="1101" spans="1:2" ht="14.25">
      <c r="A1101" s="3"/>
      <c r="B1101" s="3"/>
    </row>
    <row r="1102" spans="1:2" ht="14.25">
      <c r="A1102" s="3"/>
      <c r="B1102" s="3"/>
    </row>
    <row r="1103" spans="1:2" ht="14.25">
      <c r="A1103" s="3"/>
      <c r="B1103" s="3"/>
    </row>
    <row r="1104" spans="1:2" ht="14.25">
      <c r="A1104" s="3"/>
      <c r="B1104" s="3"/>
    </row>
    <row r="1105" spans="1:2" ht="14.25">
      <c r="A1105" s="3"/>
      <c r="B1105" s="3"/>
    </row>
    <row r="1106" spans="1:2" ht="14.25">
      <c r="A1106" s="3"/>
      <c r="B1106" s="3"/>
    </row>
    <row r="1107" spans="1:2" ht="14.25">
      <c r="A1107" s="3"/>
      <c r="B1107" s="3"/>
    </row>
    <row r="1108" spans="1:2" ht="14.25">
      <c r="A1108" s="3"/>
      <c r="B1108" s="3"/>
    </row>
    <row r="1109" spans="1:2" ht="14.25">
      <c r="A1109" s="3"/>
      <c r="B1109" s="3"/>
    </row>
    <row r="1110" spans="1:2" ht="14.25">
      <c r="A1110" s="3"/>
      <c r="B1110" s="3"/>
    </row>
    <row r="1111" spans="1:2" ht="14.25">
      <c r="A1111" s="3"/>
      <c r="B1111" s="3"/>
    </row>
    <row r="1112" spans="1:2" ht="14.25">
      <c r="A1112" s="3"/>
      <c r="B1112" s="3"/>
    </row>
    <row r="1113" spans="1:2" ht="14.25">
      <c r="A1113" s="3"/>
      <c r="B1113" s="3"/>
    </row>
    <row r="1114" spans="1:2" ht="14.25">
      <c r="A1114" s="3"/>
      <c r="B1114" s="3"/>
    </row>
    <row r="1115" spans="1:2" ht="14.25">
      <c r="A1115" s="3"/>
      <c r="B1115" s="3"/>
    </row>
    <row r="1116" spans="1:2" ht="14.25">
      <c r="A1116" s="3"/>
      <c r="B1116" s="3"/>
    </row>
    <row r="1117" spans="1:2" ht="14.25">
      <c r="A1117" s="3"/>
      <c r="B1117" s="3"/>
    </row>
    <row r="1118" spans="1:2" ht="14.25">
      <c r="A1118" s="3"/>
      <c r="B1118" s="3"/>
    </row>
    <row r="1119" spans="1:2" ht="14.25">
      <c r="A1119" s="3"/>
      <c r="B1119" s="3"/>
    </row>
    <row r="1120" spans="1:2" ht="14.25">
      <c r="A1120" s="3"/>
      <c r="B1120" s="3"/>
    </row>
    <row r="1121" spans="1:2" ht="14.25">
      <c r="A1121" s="3"/>
      <c r="B1121" s="3"/>
    </row>
    <row r="1122" spans="1:2" ht="14.25">
      <c r="A1122" s="3"/>
      <c r="B1122" s="3"/>
    </row>
    <row r="1123" spans="1:2" ht="14.25">
      <c r="A1123" s="3"/>
      <c r="B1123" s="3"/>
    </row>
    <row r="1124" spans="1:2" ht="14.25">
      <c r="A1124" s="3"/>
      <c r="B1124" s="3"/>
    </row>
    <row r="1125" spans="1:2" ht="14.25">
      <c r="A1125" s="3"/>
      <c r="B1125" s="3"/>
    </row>
    <row r="1126" spans="1:2" ht="14.25">
      <c r="A1126" s="3"/>
      <c r="B1126" s="3"/>
    </row>
    <row r="1127" spans="1:2" ht="14.25">
      <c r="A1127" s="3"/>
      <c r="B1127" s="3"/>
    </row>
    <row r="1128" spans="1:2" ht="14.25">
      <c r="A1128" s="3"/>
      <c r="B1128" s="3"/>
    </row>
    <row r="1129" spans="1:2" ht="14.25">
      <c r="A1129" s="3"/>
      <c r="B1129" s="3"/>
    </row>
    <row r="1130" spans="1:2" ht="14.25">
      <c r="A1130" s="3"/>
      <c r="B1130" s="3"/>
    </row>
    <row r="1131" spans="1:2" ht="14.25">
      <c r="A1131" s="3"/>
      <c r="B1131" s="3"/>
    </row>
    <row r="1132" spans="1:2" ht="14.25">
      <c r="A1132" s="3"/>
      <c r="B1132" s="3"/>
    </row>
    <row r="1133" spans="1:2" ht="14.25">
      <c r="A1133" s="3"/>
      <c r="B1133" s="3"/>
    </row>
    <row r="1134" spans="1:2" ht="14.25">
      <c r="A1134" s="3"/>
      <c r="B1134" s="3"/>
    </row>
    <row r="1135" spans="1:2" ht="14.25">
      <c r="A1135" s="3"/>
      <c r="B1135" s="3"/>
    </row>
    <row r="1136" spans="1:2" ht="14.25">
      <c r="A1136" s="3"/>
      <c r="B1136" s="3"/>
    </row>
    <row r="1137" spans="1:2" ht="14.25">
      <c r="A1137" s="3"/>
      <c r="B1137" s="3"/>
    </row>
    <row r="1138" spans="1:2" ht="14.25">
      <c r="A1138" s="3"/>
      <c r="B1138" s="3"/>
    </row>
    <row r="1139" spans="1:2" ht="14.25">
      <c r="A1139" s="3"/>
      <c r="B1139" s="3"/>
    </row>
    <row r="1140" spans="1:2" ht="14.25">
      <c r="A1140" s="3"/>
      <c r="B1140" s="3"/>
    </row>
    <row r="1141" spans="1:2" ht="14.25">
      <c r="A1141" s="3"/>
      <c r="B1141" s="3"/>
    </row>
    <row r="1142" spans="1:2" ht="14.25">
      <c r="A1142" s="3"/>
      <c r="B1142" s="3"/>
    </row>
    <row r="1143" spans="1:2" ht="14.25">
      <c r="A1143" s="3"/>
      <c r="B1143" s="3"/>
    </row>
    <row r="1144" spans="1:2" ht="14.25">
      <c r="A1144" s="3"/>
      <c r="B1144" s="3"/>
    </row>
    <row r="1145" spans="1:2" ht="14.25">
      <c r="A1145" s="3"/>
      <c r="B1145" s="3"/>
    </row>
    <row r="1146" spans="1:2" ht="14.25">
      <c r="A1146" s="3"/>
      <c r="B1146" s="3"/>
    </row>
    <row r="1147" spans="1:2" ht="14.25">
      <c r="A1147" s="3"/>
      <c r="B1147" s="3"/>
    </row>
    <row r="1148" spans="1:2" ht="14.25">
      <c r="A1148" s="3"/>
      <c r="B1148" s="3"/>
    </row>
    <row r="1149" spans="1:2" ht="14.25">
      <c r="A1149" s="3"/>
      <c r="B1149" s="3"/>
    </row>
    <row r="1150" spans="1:2" ht="14.25">
      <c r="A1150" s="3"/>
      <c r="B1150" s="3"/>
    </row>
    <row r="1151" spans="1:2" ht="14.25">
      <c r="A1151" s="3"/>
      <c r="B1151" s="3"/>
    </row>
    <row r="1152" spans="1:2" ht="14.25">
      <c r="A1152" s="3"/>
      <c r="B1152" s="3"/>
    </row>
    <row r="1153" spans="1:2" ht="14.25">
      <c r="A1153" s="3"/>
      <c r="B1153" s="3"/>
    </row>
    <row r="1154" spans="1:2" ht="14.25">
      <c r="A1154" s="3"/>
      <c r="B1154" s="3"/>
    </row>
    <row r="1155" spans="1:2" ht="14.25">
      <c r="A1155" s="3"/>
      <c r="B1155" s="3"/>
    </row>
    <row r="1156" spans="1:2" ht="14.25">
      <c r="A1156" s="3"/>
      <c r="B1156" s="3"/>
    </row>
    <row r="1157" spans="1:2" ht="14.25">
      <c r="A1157" s="3"/>
      <c r="B1157" s="3"/>
    </row>
    <row r="1158" spans="1:2" ht="14.25">
      <c r="A1158" s="3"/>
      <c r="B1158" s="3"/>
    </row>
    <row r="1159" spans="1:2" ht="14.25">
      <c r="A1159" s="3"/>
      <c r="B1159" s="3"/>
    </row>
    <row r="1160" spans="1:2" ht="14.25">
      <c r="A1160" s="3"/>
      <c r="B1160" s="3"/>
    </row>
    <row r="1161" spans="1:2" ht="14.25">
      <c r="A1161" s="3"/>
      <c r="B1161" s="3"/>
    </row>
    <row r="1162" spans="1:2" ht="14.25">
      <c r="A1162" s="3"/>
      <c r="B1162" s="3"/>
    </row>
    <row r="1163" spans="1:2" ht="14.25">
      <c r="A1163" s="3"/>
      <c r="B1163" s="3"/>
    </row>
    <row r="1164" spans="1:2" ht="14.25">
      <c r="A1164" s="3"/>
      <c r="B1164" s="3"/>
    </row>
    <row r="1165" spans="1:2" ht="14.25">
      <c r="A1165" s="3"/>
      <c r="B1165" s="3"/>
    </row>
    <row r="1166" spans="1:2" ht="14.25">
      <c r="A1166" s="3"/>
      <c r="B1166" s="3"/>
    </row>
    <row r="1167" spans="1:2" ht="14.25">
      <c r="A1167" s="3"/>
      <c r="B1167" s="3"/>
    </row>
    <row r="1168" spans="1:2" ht="14.25">
      <c r="A1168" s="3"/>
      <c r="B1168" s="3"/>
    </row>
    <row r="1169" spans="1:2" ht="14.25">
      <c r="A1169" s="3"/>
      <c r="B1169" s="3"/>
    </row>
    <row r="1170" spans="1:2" ht="14.25">
      <c r="A1170" s="3"/>
      <c r="B1170" s="3"/>
    </row>
    <row r="1171" spans="1:2" ht="14.25">
      <c r="A1171" s="3"/>
      <c r="B1171" s="3"/>
    </row>
    <row r="1172" spans="1:2" ht="14.25">
      <c r="A1172" s="3"/>
      <c r="B1172" s="3"/>
    </row>
    <row r="1173" spans="1:2" ht="14.25">
      <c r="A1173" s="3"/>
      <c r="B1173" s="3"/>
    </row>
    <row r="1174" spans="1:2" ht="14.25">
      <c r="A1174" s="3"/>
      <c r="B1174" s="3"/>
    </row>
    <row r="1175" spans="1:2" ht="14.25">
      <c r="A1175" s="3"/>
      <c r="B1175" s="3"/>
    </row>
    <row r="1176" spans="1:2" ht="14.25">
      <c r="A1176" s="3"/>
      <c r="B1176" s="3"/>
    </row>
    <row r="1177" spans="1:2" ht="14.25">
      <c r="A1177" s="3"/>
      <c r="B1177" s="3"/>
    </row>
    <row r="1178" spans="1:2" ht="14.25">
      <c r="A1178" s="3"/>
      <c r="B1178" s="3"/>
    </row>
    <row r="1179" spans="1:2" ht="14.25">
      <c r="A1179" s="3"/>
      <c r="B1179" s="3"/>
    </row>
    <row r="1180" spans="1:2" ht="14.25">
      <c r="A1180" s="3"/>
      <c r="B1180" s="3"/>
    </row>
    <row r="1181" spans="1:2" ht="14.25">
      <c r="A1181" s="3"/>
      <c r="B1181" s="3"/>
    </row>
    <row r="1182" spans="1:2" ht="14.25">
      <c r="A1182" s="3"/>
      <c r="B1182" s="3"/>
    </row>
    <row r="1183" spans="1:2" ht="14.25">
      <c r="A1183" s="3"/>
      <c r="B1183" s="3"/>
    </row>
    <row r="1184" spans="1:2" ht="14.25">
      <c r="A1184" s="3"/>
      <c r="B1184" s="3"/>
    </row>
    <row r="1185" spans="1:2" ht="14.25">
      <c r="A1185" s="3"/>
      <c r="B1185" s="3"/>
    </row>
    <row r="1186" spans="1:2" ht="14.25">
      <c r="A1186" s="3"/>
      <c r="B1186" s="3"/>
    </row>
    <row r="1187" spans="1:2" ht="14.25">
      <c r="A1187" s="3"/>
      <c r="B1187" s="3"/>
    </row>
    <row r="1188" spans="1:2" ht="14.25">
      <c r="A1188" s="3"/>
      <c r="B1188" s="3"/>
    </row>
    <row r="1189" spans="1:2" ht="14.25">
      <c r="A1189" s="3"/>
      <c r="B1189" s="3"/>
    </row>
    <row r="1190" spans="1:2" ht="14.25">
      <c r="A1190" s="3"/>
      <c r="B1190" s="3"/>
    </row>
    <row r="1191" spans="1:2" ht="14.25">
      <c r="A1191" s="3"/>
      <c r="B1191" s="3"/>
    </row>
    <row r="1192" spans="1:2" ht="14.25">
      <c r="A1192" s="3"/>
      <c r="B1192" s="3"/>
    </row>
    <row r="1193" spans="1:2" ht="14.25">
      <c r="A1193" s="3"/>
      <c r="B1193" s="3"/>
    </row>
    <row r="1194" spans="1:2" ht="14.25">
      <c r="A1194" s="3"/>
      <c r="B1194" s="3"/>
    </row>
    <row r="1195" spans="1:2" ht="14.25">
      <c r="A1195" s="3"/>
      <c r="B1195" s="3"/>
    </row>
    <row r="1196" spans="1:2" ht="14.25">
      <c r="A1196" s="3"/>
      <c r="B1196" s="3"/>
    </row>
    <row r="1197" spans="1:2" ht="14.25">
      <c r="A1197" s="3"/>
      <c r="B1197" s="3"/>
    </row>
    <row r="1198" spans="1:2" ht="14.25">
      <c r="A1198" s="3"/>
      <c r="B1198" s="3"/>
    </row>
    <row r="1199" spans="1:2" ht="14.25">
      <c r="A1199" s="3"/>
      <c r="B1199" s="3"/>
    </row>
    <row r="1200" spans="1:2" ht="14.25">
      <c r="A1200" s="3"/>
      <c r="B1200" s="3"/>
    </row>
    <row r="1201" spans="1:2" ht="14.25">
      <c r="A1201" s="3"/>
      <c r="B1201" s="3"/>
    </row>
    <row r="1202" spans="1:2" ht="14.25">
      <c r="A1202" s="3"/>
      <c r="B1202" s="3"/>
    </row>
    <row r="1203" spans="1:2" ht="14.25">
      <c r="A1203" s="3"/>
      <c r="B1203" s="3"/>
    </row>
    <row r="1204" spans="1:2" ht="14.25">
      <c r="A1204" s="3"/>
      <c r="B1204" s="3"/>
    </row>
    <row r="1205" spans="1:2" ht="14.25">
      <c r="A1205" s="3"/>
      <c r="B1205" s="3"/>
    </row>
    <row r="1206" spans="1:2" ht="14.25">
      <c r="A1206" s="3"/>
      <c r="B1206" s="3"/>
    </row>
    <row r="1207" spans="1:2" ht="14.25">
      <c r="A1207" s="3"/>
      <c r="B1207" s="3"/>
    </row>
    <row r="1208" spans="1:2" ht="14.25">
      <c r="A1208" s="3"/>
      <c r="B1208" s="3"/>
    </row>
    <row r="1209" spans="1:2" ht="14.25">
      <c r="A1209" s="3"/>
      <c r="B1209" s="3"/>
    </row>
    <row r="1210" spans="1:2" ht="14.25">
      <c r="A1210" s="3"/>
      <c r="B1210" s="3"/>
    </row>
    <row r="1211" spans="1:2" ht="14.25">
      <c r="A1211" s="3"/>
      <c r="B1211" s="3"/>
    </row>
    <row r="1212" spans="1:2" ht="14.25">
      <c r="A1212" s="3"/>
      <c r="B1212" s="3"/>
    </row>
    <row r="1213" spans="1:2" ht="14.25">
      <c r="A1213" s="3"/>
      <c r="B1213" s="3"/>
    </row>
    <row r="1214" spans="1:2" ht="14.25">
      <c r="A1214" s="3"/>
      <c r="B1214" s="3"/>
    </row>
    <row r="1215" spans="1:2" ht="14.25">
      <c r="A1215" s="3"/>
      <c r="B1215" s="3"/>
    </row>
    <row r="1216" spans="1:2" ht="14.25">
      <c r="A1216" s="3"/>
      <c r="B1216" s="3"/>
    </row>
    <row r="1217" spans="1:2" ht="14.25">
      <c r="A1217" s="3"/>
      <c r="B1217" s="3"/>
    </row>
    <row r="1218" spans="1:2" ht="14.25">
      <c r="A1218" s="3"/>
      <c r="B1218" s="3"/>
    </row>
    <row r="1219" spans="1:2" ht="14.25">
      <c r="A1219" s="3"/>
      <c r="B1219" s="3"/>
    </row>
    <row r="1220" spans="1:2" ht="14.25">
      <c r="A1220" s="3"/>
      <c r="B1220" s="3"/>
    </row>
    <row r="1221" spans="1:2" ht="14.25">
      <c r="A1221" s="3"/>
      <c r="B1221" s="3"/>
    </row>
    <row r="1222" spans="1:2" ht="14.25">
      <c r="A1222" s="3"/>
      <c r="B1222" s="3"/>
    </row>
    <row r="1223" spans="1:2" ht="14.25">
      <c r="A1223" s="3"/>
      <c r="B1223" s="3"/>
    </row>
    <row r="1224" spans="1:2" ht="14.25">
      <c r="A1224" s="3"/>
      <c r="B1224" s="3"/>
    </row>
    <row r="1225" spans="1:2" ht="14.25">
      <c r="A1225" s="3"/>
      <c r="B1225" s="3"/>
    </row>
    <row r="1226" spans="1:2" ht="14.25">
      <c r="A1226" s="3"/>
      <c r="B1226" s="3"/>
    </row>
    <row r="1227" spans="1:2" ht="14.25">
      <c r="A1227" s="3"/>
      <c r="B1227" s="3"/>
    </row>
    <row r="1228" spans="1:2" ht="14.25">
      <c r="A1228" s="3"/>
      <c r="B1228" s="3"/>
    </row>
    <row r="1229" spans="1:2" ht="14.25">
      <c r="A1229" s="3"/>
      <c r="B1229" s="3"/>
    </row>
    <row r="1230" spans="1:2" ht="14.25">
      <c r="A1230" s="3"/>
      <c r="B1230" s="3"/>
    </row>
    <row r="1231" spans="1:2" ht="14.25">
      <c r="A1231" s="3"/>
      <c r="B1231" s="3"/>
    </row>
    <row r="1232" spans="1:2" ht="14.25">
      <c r="A1232" s="3"/>
      <c r="B1232" s="3"/>
    </row>
    <row r="1233" spans="1:2" ht="14.25">
      <c r="A1233" s="3"/>
      <c r="B1233" s="3"/>
    </row>
    <row r="1234" spans="1:2" ht="14.25">
      <c r="A1234" s="3"/>
      <c r="B1234" s="3"/>
    </row>
    <row r="1235" spans="1:2" ht="14.25">
      <c r="A1235" s="3"/>
      <c r="B1235" s="3"/>
    </row>
    <row r="1236" spans="1:2" ht="14.25">
      <c r="A1236" s="3"/>
      <c r="B1236" s="3"/>
    </row>
    <row r="1237" spans="1:2" ht="14.25">
      <c r="A1237" s="3"/>
      <c r="B1237" s="3"/>
    </row>
    <row r="1238" spans="1:2" ht="14.25">
      <c r="A1238" s="3"/>
      <c r="B1238" s="3"/>
    </row>
    <row r="1239" spans="1:2" ht="14.25">
      <c r="A1239" s="3"/>
      <c r="B1239" s="3"/>
    </row>
    <row r="1240" spans="1:2" ht="14.25">
      <c r="A1240" s="3"/>
      <c r="B1240" s="3"/>
    </row>
    <row r="1241" spans="1:2" ht="14.25">
      <c r="A1241" s="3"/>
      <c r="B1241" s="3"/>
    </row>
    <row r="1242" spans="1:2" ht="14.25">
      <c r="A1242" s="3"/>
      <c r="B1242" s="3"/>
    </row>
    <row r="1243" spans="1:2" ht="14.25">
      <c r="A1243" s="3"/>
      <c r="B1243" s="3"/>
    </row>
    <row r="1244" spans="1:2" ht="14.25">
      <c r="A1244" s="3"/>
      <c r="B1244" s="3"/>
    </row>
    <row r="1245" spans="1:2" ht="14.25">
      <c r="A1245" s="3"/>
      <c r="B1245" s="3"/>
    </row>
    <row r="1246" spans="1:2" ht="14.25">
      <c r="A1246" s="3"/>
      <c r="B1246" s="3"/>
    </row>
    <row r="1247" spans="1:2" ht="14.25">
      <c r="A1247" s="3"/>
      <c r="B1247" s="3"/>
    </row>
    <row r="1248" spans="1:2" ht="14.25">
      <c r="A1248" s="3"/>
      <c r="B1248" s="3"/>
    </row>
    <row r="1249" spans="1:2" ht="14.25">
      <c r="A1249" s="3"/>
      <c r="B1249" s="3"/>
    </row>
    <row r="1250" spans="1:2" ht="14.25">
      <c r="A1250" s="3"/>
      <c r="B1250" s="3"/>
    </row>
    <row r="1251" spans="1:2" ht="14.25">
      <c r="A1251" s="3"/>
      <c r="B1251" s="3"/>
    </row>
    <row r="1252" spans="1:2" ht="14.25">
      <c r="A1252" s="3"/>
      <c r="B1252" s="3"/>
    </row>
    <row r="1253" spans="1:2" ht="14.25">
      <c r="A1253" s="3"/>
      <c r="B1253" s="3"/>
    </row>
    <row r="1254" spans="1:2" ht="14.25">
      <c r="A1254" s="3"/>
      <c r="B1254" s="3"/>
    </row>
    <row r="1255" spans="1:2" ht="14.25">
      <c r="A1255" s="3"/>
      <c r="B1255" s="3"/>
    </row>
    <row r="1256" spans="1:2" ht="14.25">
      <c r="A1256" s="3"/>
      <c r="B1256" s="3"/>
    </row>
    <row r="1257" spans="1:2" ht="14.25">
      <c r="A1257" s="3"/>
      <c r="B1257" s="3"/>
    </row>
    <row r="1258" spans="1:2" ht="14.25">
      <c r="A1258" s="3"/>
      <c r="B1258" s="3"/>
    </row>
    <row r="1259" spans="1:2" ht="14.25">
      <c r="A1259" s="3"/>
      <c r="B1259" s="3"/>
    </row>
    <row r="1260" spans="1:2" ht="14.25">
      <c r="A1260" s="3"/>
      <c r="B1260" s="3"/>
    </row>
    <row r="1261" spans="1:2" ht="14.25">
      <c r="A1261" s="3"/>
      <c r="B1261" s="3"/>
    </row>
    <row r="1262" spans="1:2" ht="14.25">
      <c r="A1262" s="3"/>
      <c r="B1262" s="3"/>
    </row>
    <row r="1263" spans="1:2" ht="14.25">
      <c r="A1263" s="3"/>
      <c r="B1263" s="3"/>
    </row>
    <row r="1264" spans="1:2" ht="14.25">
      <c r="A1264" s="3"/>
      <c r="B1264" s="3"/>
    </row>
    <row r="1265" spans="1:2" ht="14.25">
      <c r="A1265" s="3"/>
      <c r="B1265" s="3"/>
    </row>
    <row r="1266" spans="1:2" ht="14.25">
      <c r="A1266" s="3"/>
      <c r="B1266" s="3"/>
    </row>
    <row r="1267" spans="1:2" ht="14.25">
      <c r="A1267" s="3"/>
      <c r="B1267" s="3"/>
    </row>
    <row r="1268" spans="1:2" ht="14.25">
      <c r="A1268" s="3"/>
      <c r="B1268" s="3"/>
    </row>
    <row r="1269" spans="1:2" ht="14.25">
      <c r="A1269" s="3"/>
      <c r="B1269" s="3"/>
    </row>
    <row r="1270" spans="1:2" ht="14.25">
      <c r="A1270" s="3"/>
      <c r="B1270" s="3"/>
    </row>
    <row r="1271" spans="1:2" ht="14.25">
      <c r="A1271" s="3"/>
      <c r="B1271" s="3"/>
    </row>
    <row r="1272" spans="1:2" ht="14.25">
      <c r="A1272" s="3"/>
      <c r="B1272" s="3"/>
    </row>
    <row r="1273" spans="1:2" ht="14.25">
      <c r="A1273" s="3"/>
      <c r="B1273" s="3"/>
    </row>
    <row r="1274" spans="1:2" ht="14.25">
      <c r="A1274" s="3"/>
      <c r="B1274" s="3"/>
    </row>
    <row r="1275" spans="1:2" ht="14.25">
      <c r="A1275" s="3"/>
      <c r="B1275" s="3"/>
    </row>
    <row r="1276" spans="1:2" ht="14.25">
      <c r="A1276" s="3"/>
      <c r="B1276" s="3"/>
    </row>
    <row r="1277" spans="1:2" ht="14.25">
      <c r="A1277" s="3"/>
      <c r="B1277" s="3"/>
    </row>
    <row r="1278" spans="1:2" ht="14.25">
      <c r="A1278" s="3"/>
      <c r="B1278" s="3"/>
    </row>
    <row r="1279" spans="1:2" ht="14.25">
      <c r="A1279" s="3"/>
      <c r="B1279" s="3"/>
    </row>
    <row r="1280" spans="1:2" ht="14.25">
      <c r="A1280" s="3"/>
      <c r="B1280" s="3"/>
    </row>
    <row r="1281" spans="1:2" ht="14.25">
      <c r="A1281" s="3"/>
      <c r="B1281" s="3"/>
    </row>
    <row r="1282" spans="1:2" ht="14.25">
      <c r="A1282" s="3"/>
      <c r="B1282" s="3"/>
    </row>
    <row r="1283" spans="1:2" ht="14.25">
      <c r="A1283" s="3"/>
      <c r="B1283" s="3"/>
    </row>
    <row r="1284" spans="1:2" ht="14.25">
      <c r="A1284" s="3"/>
      <c r="B1284" s="3"/>
    </row>
    <row r="1285" spans="1:2" ht="14.25">
      <c r="A1285" s="3"/>
      <c r="B1285" s="3"/>
    </row>
    <row r="1286" spans="1:2" ht="14.25">
      <c r="A1286" s="3"/>
      <c r="B1286" s="3"/>
    </row>
    <row r="1287" spans="1:2" ht="14.25">
      <c r="A1287" s="3"/>
      <c r="B1287" s="3"/>
    </row>
    <row r="1288" spans="1:2" ht="14.25">
      <c r="A1288" s="3"/>
      <c r="B1288" s="3"/>
    </row>
    <row r="1289" spans="1:2" ht="14.25">
      <c r="A1289" s="3"/>
      <c r="B1289" s="3"/>
    </row>
    <row r="1290" spans="1:2" ht="14.25">
      <c r="A1290" s="3"/>
      <c r="B1290" s="3"/>
    </row>
    <row r="1291" spans="1:2" ht="14.25">
      <c r="A1291" s="3"/>
      <c r="B1291" s="3"/>
    </row>
    <row r="1292" spans="1:2" ht="14.25">
      <c r="A1292" s="3"/>
      <c r="B1292" s="3"/>
    </row>
    <row r="1293" spans="1:2" ht="14.25">
      <c r="A1293" s="3"/>
      <c r="B1293" s="3"/>
    </row>
    <row r="1294" spans="1:2" ht="14.25">
      <c r="A1294" s="3"/>
      <c r="B1294" s="3"/>
    </row>
    <row r="1295" spans="1:2" ht="14.25">
      <c r="A1295" s="3"/>
      <c r="B1295" s="3"/>
    </row>
    <row r="1296" spans="1:2" ht="14.25">
      <c r="A1296" s="3"/>
      <c r="B1296" s="3"/>
    </row>
    <row r="1297" spans="1:2" ht="14.25">
      <c r="A1297" s="3"/>
      <c r="B1297" s="3"/>
    </row>
    <row r="1298" spans="1:2" ht="14.25">
      <c r="A1298" s="3"/>
      <c r="B1298" s="3"/>
    </row>
    <row r="1299" spans="1:2" ht="14.25">
      <c r="A1299" s="3"/>
      <c r="B1299" s="3"/>
    </row>
    <row r="1300" spans="1:2" ht="14.25">
      <c r="A1300" s="3"/>
      <c r="B1300" s="3"/>
    </row>
    <row r="1301" spans="1:2" ht="14.25">
      <c r="A1301" s="3"/>
      <c r="B1301" s="3"/>
    </row>
    <row r="1302" spans="1:2" ht="14.25">
      <c r="A1302" s="3"/>
      <c r="B1302" s="3"/>
    </row>
    <row r="1303" spans="1:2" ht="14.25">
      <c r="A1303" s="3"/>
      <c r="B1303" s="3"/>
    </row>
    <row r="1304" spans="1:2" ht="14.25">
      <c r="A1304" s="3"/>
      <c r="B1304" s="3"/>
    </row>
    <row r="1305" spans="1:2" ht="14.25">
      <c r="A1305" s="3"/>
      <c r="B1305" s="3"/>
    </row>
    <row r="1306" spans="1:2" ht="14.25">
      <c r="A1306" s="3"/>
      <c r="B1306" s="3"/>
    </row>
    <row r="1307" spans="1:2" ht="14.25">
      <c r="A1307" s="3"/>
      <c r="B1307" s="3"/>
    </row>
    <row r="1308" spans="1:2" ht="14.25">
      <c r="A1308" s="3"/>
      <c r="B1308" s="3"/>
    </row>
    <row r="1309" spans="1:2" ht="14.25">
      <c r="A1309" s="3"/>
      <c r="B1309" s="3"/>
    </row>
    <row r="1310" spans="1:2" ht="14.25">
      <c r="A1310" s="3"/>
      <c r="B1310" s="3"/>
    </row>
    <row r="1311" spans="1:2" ht="14.25">
      <c r="A1311" s="3"/>
      <c r="B1311" s="3"/>
    </row>
    <row r="1312" spans="1:2" ht="14.25">
      <c r="A1312" s="3"/>
      <c r="B1312" s="3"/>
    </row>
    <row r="1313" spans="1:2" ht="14.25">
      <c r="A1313" s="3"/>
      <c r="B1313" s="3"/>
    </row>
    <row r="1314" spans="1:2" ht="14.25">
      <c r="A1314" s="3"/>
      <c r="B1314" s="3"/>
    </row>
    <row r="1315" spans="1:2" ht="14.25">
      <c r="A1315" s="3"/>
      <c r="B1315" s="3"/>
    </row>
    <row r="1316" spans="1:2" ht="14.25">
      <c r="A1316" s="3"/>
      <c r="B1316" s="3"/>
    </row>
    <row r="1317" spans="1:2" ht="14.25">
      <c r="A1317" s="3"/>
      <c r="B1317" s="3"/>
    </row>
    <row r="1318" spans="1:2" ht="14.25">
      <c r="A1318" s="3"/>
      <c r="B1318" s="3"/>
    </row>
    <row r="1319" spans="1:2" ht="14.25">
      <c r="A1319" s="3"/>
      <c r="B1319" s="3"/>
    </row>
    <row r="1320" spans="1:2" ht="14.25">
      <c r="A1320" s="3"/>
      <c r="B1320" s="3"/>
    </row>
    <row r="1321" spans="1:2" ht="14.25">
      <c r="A1321" s="3"/>
      <c r="B1321" s="3"/>
    </row>
    <row r="1322" spans="1:2" ht="14.25">
      <c r="A1322" s="3"/>
      <c r="B1322" s="3"/>
    </row>
    <row r="1323" spans="1:2" ht="14.25">
      <c r="A1323" s="3"/>
      <c r="B1323" s="3"/>
    </row>
    <row r="1324" spans="1:2" ht="14.25">
      <c r="A1324" s="3"/>
      <c r="B1324" s="3"/>
    </row>
    <row r="1325" spans="1:2" ht="14.25">
      <c r="A1325" s="3"/>
      <c r="B1325" s="3"/>
    </row>
    <row r="1326" spans="1:2" ht="14.25">
      <c r="A1326" s="3"/>
      <c r="B1326" s="3"/>
    </row>
    <row r="1327" spans="1:2" ht="14.25">
      <c r="A1327" s="3"/>
      <c r="B1327" s="3"/>
    </row>
    <row r="1328" spans="1:2" ht="14.25">
      <c r="A1328" s="3"/>
      <c r="B1328" s="3"/>
    </row>
    <row r="1329" spans="1:2" ht="14.25">
      <c r="A1329" s="3"/>
      <c r="B1329" s="3"/>
    </row>
    <row r="1330" spans="1:2" ht="14.25">
      <c r="A1330" s="3"/>
      <c r="B1330" s="3"/>
    </row>
    <row r="1331" spans="1:2" ht="14.25">
      <c r="A1331" s="3"/>
      <c r="B1331" s="3"/>
    </row>
    <row r="1332" spans="1:2" ht="14.25">
      <c r="A1332" s="3"/>
      <c r="B1332" s="3"/>
    </row>
    <row r="1333" spans="1:2" ht="14.25">
      <c r="A1333" s="3"/>
      <c r="B1333" s="3"/>
    </row>
    <row r="1334" spans="1:2" ht="14.25">
      <c r="A1334" s="3"/>
      <c r="B1334" s="3"/>
    </row>
    <row r="1335" spans="1:2" ht="14.25">
      <c r="A1335" s="3"/>
      <c r="B1335" s="3"/>
    </row>
    <row r="1336" spans="1:2" ht="14.25">
      <c r="A1336" s="3"/>
      <c r="B1336" s="3"/>
    </row>
    <row r="1337" spans="1:2" ht="14.25">
      <c r="A1337" s="3"/>
      <c r="B1337" s="3"/>
    </row>
    <row r="1338" spans="1:2" ht="14.25">
      <c r="A1338" s="3"/>
      <c r="B1338" s="3"/>
    </row>
    <row r="1339" spans="1:2" ht="14.25">
      <c r="A1339" s="3"/>
      <c r="B1339" s="3"/>
    </row>
    <row r="1340" spans="1:2" ht="14.25">
      <c r="A1340" s="3"/>
      <c r="B1340" s="3"/>
    </row>
    <row r="1341" spans="1:2" ht="14.25">
      <c r="A1341" s="3"/>
      <c r="B1341" s="3"/>
    </row>
    <row r="1342" spans="1:2" ht="14.25">
      <c r="A1342" s="3"/>
      <c r="B1342" s="3"/>
    </row>
    <row r="1343" spans="1:2" ht="14.25">
      <c r="A1343" s="3"/>
      <c r="B1343" s="3"/>
    </row>
    <row r="1344" spans="1:2" ht="14.25">
      <c r="A1344" s="3"/>
      <c r="B1344" s="3"/>
    </row>
    <row r="1345" spans="1:2" ht="14.25">
      <c r="A1345" s="3"/>
      <c r="B1345" s="3"/>
    </row>
    <row r="1346" spans="1:2" ht="14.25">
      <c r="A1346" s="3"/>
      <c r="B1346" s="3"/>
    </row>
    <row r="1347" spans="1:2" ht="14.25">
      <c r="A1347" s="3"/>
      <c r="B1347" s="3"/>
    </row>
    <row r="1348" spans="1:2" ht="14.25">
      <c r="A1348" s="3"/>
      <c r="B1348" s="3"/>
    </row>
    <row r="1349" spans="1:2" ht="14.25">
      <c r="A1349" s="3"/>
      <c r="B1349" s="3"/>
    </row>
    <row r="1350" spans="1:2" ht="14.25">
      <c r="A1350" s="3"/>
      <c r="B1350" s="3"/>
    </row>
    <row r="1351" spans="1:2" ht="14.25">
      <c r="A1351" s="3"/>
      <c r="B1351" s="3"/>
    </row>
    <row r="1352" spans="1:2" ht="14.25">
      <c r="A1352" s="3"/>
      <c r="B1352" s="3"/>
    </row>
    <row r="1353" spans="1:2" ht="14.25">
      <c r="A1353" s="3"/>
      <c r="B1353" s="3"/>
    </row>
    <row r="1354" spans="1:2" ht="14.25">
      <c r="A1354" s="3"/>
      <c r="B1354" s="3"/>
    </row>
    <row r="1355" spans="1:2" ht="14.25">
      <c r="A1355" s="3"/>
      <c r="B1355" s="3"/>
    </row>
    <row r="1356" spans="1:2" ht="14.25">
      <c r="A1356" s="3"/>
      <c r="B1356" s="3"/>
    </row>
    <row r="1357" spans="1:2" ht="14.25">
      <c r="A1357" s="3"/>
      <c r="B1357" s="3"/>
    </row>
    <row r="1358" spans="1:2" ht="14.25">
      <c r="A1358" s="3"/>
      <c r="B1358" s="3"/>
    </row>
    <row r="1359" spans="1:2" ht="14.25">
      <c r="A1359" s="3"/>
      <c r="B1359" s="3"/>
    </row>
    <row r="1360" spans="1:2" ht="14.25">
      <c r="A1360" s="3"/>
      <c r="B1360" s="3"/>
    </row>
    <row r="1361" spans="1:2" ht="14.25">
      <c r="A1361" s="3"/>
      <c r="B1361" s="3"/>
    </row>
    <row r="1362" spans="1:2" ht="14.25">
      <c r="A1362" s="3"/>
      <c r="B1362" s="3"/>
    </row>
    <row r="1363" spans="1:2" ht="14.25">
      <c r="A1363" s="3"/>
      <c r="B1363" s="3"/>
    </row>
    <row r="1364" spans="1:2" ht="14.25">
      <c r="A1364" s="3"/>
      <c r="B1364" s="3"/>
    </row>
    <row r="1365" spans="1:2" ht="14.25">
      <c r="A1365" s="3"/>
      <c r="B1365" s="3"/>
    </row>
    <row r="1366" spans="1:2" ht="14.25">
      <c r="A1366" s="3"/>
      <c r="B1366" s="3"/>
    </row>
    <row r="1367" spans="1:2" ht="14.25">
      <c r="A1367" s="3"/>
      <c r="B1367" s="3"/>
    </row>
    <row r="1368" spans="1:2" ht="14.25">
      <c r="A1368" s="3"/>
      <c r="B1368" s="3"/>
    </row>
    <row r="1369" spans="1:2" ht="14.25">
      <c r="A1369" s="3"/>
      <c r="B1369" s="3"/>
    </row>
    <row r="1370" spans="1:2" ht="14.25">
      <c r="A1370" s="3"/>
      <c r="B1370" s="3"/>
    </row>
    <row r="1371" spans="1:2" ht="14.25">
      <c r="A1371" s="3"/>
      <c r="B1371" s="3"/>
    </row>
    <row r="1372" spans="1:2" ht="14.25">
      <c r="A1372" s="3"/>
      <c r="B1372" s="3"/>
    </row>
    <row r="1373" spans="1:2" ht="14.25">
      <c r="A1373" s="3"/>
      <c r="B1373" s="3"/>
    </row>
    <row r="1374" spans="1:2" ht="14.25">
      <c r="A1374" s="3"/>
      <c r="B1374" s="3"/>
    </row>
    <row r="1375" spans="1:2" ht="14.25">
      <c r="A1375" s="3"/>
      <c r="B1375" s="3"/>
    </row>
    <row r="1376" spans="1:2" ht="14.25">
      <c r="A1376" s="3"/>
      <c r="B1376" s="3"/>
    </row>
    <row r="1377" spans="1:2" ht="14.25">
      <c r="A1377" s="3"/>
      <c r="B1377" s="3"/>
    </row>
    <row r="1378" spans="1:2" ht="14.25">
      <c r="A1378" s="3"/>
      <c r="B1378" s="3"/>
    </row>
    <row r="1379" spans="1:2" ht="14.25">
      <c r="A1379" s="3"/>
      <c r="B1379" s="3"/>
    </row>
    <row r="1380" spans="1:2" ht="14.25">
      <c r="A1380" s="3"/>
      <c r="B1380" s="3"/>
    </row>
    <row r="1381" spans="1:2" ht="14.25">
      <c r="A1381" s="3"/>
      <c r="B1381" s="3"/>
    </row>
    <row r="1382" spans="1:2" ht="14.25">
      <c r="A1382" s="3"/>
      <c r="B1382" s="3"/>
    </row>
    <row r="1383" spans="1:2" ht="14.25">
      <c r="A1383" s="3"/>
      <c r="B1383" s="3"/>
    </row>
    <row r="1384" spans="1:2" ht="14.25">
      <c r="A1384" s="3"/>
      <c r="B1384" s="3"/>
    </row>
    <row r="1385" spans="1:2" ht="14.25">
      <c r="A1385" s="3"/>
      <c r="B1385" s="3"/>
    </row>
    <row r="1386" spans="1:2" ht="14.25">
      <c r="A1386" s="3"/>
      <c r="B1386" s="3"/>
    </row>
    <row r="1387" spans="1:2" ht="14.25">
      <c r="A1387" s="3"/>
      <c r="B1387" s="3"/>
    </row>
    <row r="1388" spans="1:2" ht="14.25">
      <c r="A1388" s="3"/>
      <c r="B1388" s="3"/>
    </row>
    <row r="1389" spans="1:2" ht="14.25">
      <c r="A1389" s="3"/>
      <c r="B1389" s="3"/>
    </row>
    <row r="1390" spans="1:2" ht="14.25">
      <c r="A1390" s="3"/>
      <c r="B1390" s="3"/>
    </row>
    <row r="1391" spans="1:2" ht="14.25">
      <c r="A1391" s="3"/>
      <c r="B1391" s="3"/>
    </row>
    <row r="1392" spans="1:2" ht="14.25">
      <c r="A1392" s="3"/>
      <c r="B1392" s="3"/>
    </row>
    <row r="1393" spans="1:2" ht="14.25">
      <c r="A1393" s="3"/>
      <c r="B1393" s="3"/>
    </row>
    <row r="1394" spans="1:2" ht="14.25">
      <c r="A1394" s="3"/>
      <c r="B1394" s="3"/>
    </row>
    <row r="1395" spans="1:2" ht="14.25">
      <c r="A1395" s="3"/>
      <c r="B1395" s="3"/>
    </row>
    <row r="1396" spans="1:2" ht="14.25">
      <c r="A1396" s="3"/>
      <c r="B1396" s="3"/>
    </row>
    <row r="1397" spans="1:2" ht="14.25">
      <c r="A1397" s="3"/>
      <c r="B1397" s="3"/>
    </row>
    <row r="1398" spans="1:2" ht="14.25">
      <c r="A1398" s="3"/>
      <c r="B1398" s="3"/>
    </row>
    <row r="1399" spans="1:2" ht="14.25">
      <c r="A1399" s="3"/>
      <c r="B1399" s="3"/>
    </row>
    <row r="1400" spans="1:2" ht="14.25">
      <c r="A1400" s="3"/>
      <c r="B1400" s="3"/>
    </row>
    <row r="1401" spans="1:2" ht="14.25">
      <c r="A1401" s="3"/>
      <c r="B1401" s="3"/>
    </row>
    <row r="1402" spans="1:2" ht="14.25">
      <c r="A1402" s="3"/>
      <c r="B1402" s="3"/>
    </row>
    <row r="1403" spans="1:2" ht="14.25">
      <c r="A1403" s="3"/>
      <c r="B1403" s="3"/>
    </row>
    <row r="1404" spans="1:2" ht="14.25">
      <c r="A1404" s="3"/>
      <c r="B1404" s="3"/>
    </row>
    <row r="1405" spans="1:2" ht="14.25">
      <c r="A1405" s="3"/>
      <c r="B1405" s="3"/>
    </row>
    <row r="1406" spans="1:2" ht="14.25">
      <c r="A1406" s="3"/>
      <c r="B1406" s="3"/>
    </row>
    <row r="1407" spans="1:2" ht="14.25">
      <c r="A1407" s="3"/>
      <c r="B1407" s="3"/>
    </row>
    <row r="1408" spans="1:2" ht="14.25">
      <c r="A1408" s="3"/>
      <c r="B1408" s="3"/>
    </row>
    <row r="1409" spans="1:2" ht="14.25">
      <c r="A1409" s="3"/>
      <c r="B1409" s="3"/>
    </row>
    <row r="1410" spans="1:2" ht="14.25">
      <c r="A1410" s="3"/>
      <c r="B1410" s="3"/>
    </row>
    <row r="1411" spans="1:2" ht="14.25">
      <c r="A1411" s="3"/>
      <c r="B1411" s="3"/>
    </row>
    <row r="1412" spans="1:2" ht="14.25">
      <c r="A1412" s="3"/>
      <c r="B1412" s="3"/>
    </row>
    <row r="1413" spans="1:2" ht="14.25">
      <c r="A1413" s="3"/>
      <c r="B1413" s="3"/>
    </row>
    <row r="1414" spans="1:2" ht="14.25">
      <c r="A1414" s="3"/>
      <c r="B1414" s="3"/>
    </row>
    <row r="1415" spans="1:2" ht="14.25">
      <c r="A1415" s="3"/>
      <c r="B1415" s="3"/>
    </row>
    <row r="1416" spans="1:2" ht="14.25">
      <c r="A1416" s="3"/>
      <c r="B1416" s="3"/>
    </row>
    <row r="1417" spans="1:2" ht="14.25">
      <c r="A1417" s="3"/>
      <c r="B1417" s="3"/>
    </row>
    <row r="1418" spans="1:2" ht="14.25">
      <c r="A1418" s="3"/>
      <c r="B1418" s="3"/>
    </row>
    <row r="1419" spans="1:2" ht="14.25">
      <c r="A1419" s="3"/>
      <c r="B1419" s="3"/>
    </row>
    <row r="1420" spans="1:2" ht="14.25">
      <c r="A1420" s="3"/>
      <c r="B1420" s="3"/>
    </row>
    <row r="1421" spans="1:2" ht="14.25">
      <c r="A1421" s="3"/>
      <c r="B1421" s="3"/>
    </row>
    <row r="1422" spans="1:2" ht="14.25">
      <c r="A1422" s="3"/>
      <c r="B1422" s="3"/>
    </row>
    <row r="1423" spans="1:2" ht="14.25">
      <c r="A1423" s="3"/>
      <c r="B1423" s="3"/>
    </row>
    <row r="1424" spans="1:2" ht="14.25">
      <c r="A1424" s="3"/>
      <c r="B1424" s="3"/>
    </row>
    <row r="1425" spans="1:2" ht="14.25">
      <c r="A1425" s="3"/>
      <c r="B1425" s="3"/>
    </row>
    <row r="1426" spans="1:2" ht="14.25">
      <c r="A1426" s="3"/>
      <c r="B1426" s="3"/>
    </row>
    <row r="1427" spans="1:2" ht="14.25">
      <c r="A1427" s="3"/>
      <c r="B1427" s="3"/>
    </row>
    <row r="1428" spans="1:2" ht="14.25">
      <c r="A1428" s="3"/>
      <c r="B1428" s="3"/>
    </row>
    <row r="1429" spans="1:2" ht="14.25">
      <c r="A1429" s="3"/>
      <c r="B1429" s="3"/>
    </row>
    <row r="1430" spans="1:2" ht="14.25">
      <c r="A1430" s="3"/>
      <c r="B1430" s="3"/>
    </row>
    <row r="1431" spans="1:2" ht="14.25">
      <c r="A1431" s="3"/>
      <c r="B1431" s="3"/>
    </row>
    <row r="1432" spans="1:2" ht="14.25">
      <c r="A1432" s="3"/>
      <c r="B1432" s="3"/>
    </row>
    <row r="1433" spans="1:2" ht="14.25">
      <c r="A1433" s="3"/>
      <c r="B1433" s="3"/>
    </row>
    <row r="1434" spans="1:2" ht="14.25">
      <c r="A1434" s="3"/>
      <c r="B1434" s="3"/>
    </row>
    <row r="1435" spans="1:2" ht="14.25">
      <c r="A1435" s="3"/>
      <c r="B1435" s="3"/>
    </row>
    <row r="1436" spans="1:2" ht="14.25">
      <c r="A1436" s="3"/>
      <c r="B1436" s="3"/>
    </row>
    <row r="1437" spans="1:2" ht="14.25">
      <c r="A1437" s="3"/>
      <c r="B1437" s="3"/>
    </row>
    <row r="1438" spans="1:2" ht="14.25">
      <c r="A1438" s="3"/>
      <c r="B1438" s="3"/>
    </row>
    <row r="1439" spans="1:2" ht="14.25">
      <c r="A1439" s="3"/>
      <c r="B1439" s="3"/>
    </row>
    <row r="1440" spans="1:2" ht="14.25">
      <c r="A1440" s="3"/>
      <c r="B1440" s="3"/>
    </row>
    <row r="1441" spans="1:2" ht="14.25">
      <c r="A1441" s="3"/>
      <c r="B1441" s="3"/>
    </row>
    <row r="1442" spans="1:2" ht="14.25">
      <c r="A1442" s="3"/>
      <c r="B1442" s="3"/>
    </row>
    <row r="1443" spans="1:2" ht="14.25">
      <c r="A1443" s="3"/>
      <c r="B1443" s="3"/>
    </row>
    <row r="1444" spans="1:2" ht="14.25">
      <c r="A1444" s="3"/>
      <c r="B1444" s="3"/>
    </row>
    <row r="1445" spans="1:2" ht="14.25">
      <c r="A1445" s="3"/>
      <c r="B1445" s="3"/>
    </row>
    <row r="1446" spans="1:2" ht="14.25">
      <c r="A1446" s="3"/>
      <c r="B1446" s="3"/>
    </row>
    <row r="1447" spans="1:2" ht="14.25">
      <c r="A1447" s="3"/>
      <c r="B1447" s="3"/>
    </row>
    <row r="1448" spans="1:2" ht="14.25">
      <c r="A1448" s="3"/>
      <c r="B1448" s="3"/>
    </row>
    <row r="1449" spans="1:2" ht="14.25">
      <c r="A1449" s="3"/>
      <c r="B1449" s="3"/>
    </row>
    <row r="1450" spans="1:2" ht="14.25">
      <c r="A1450" s="3"/>
      <c r="B1450" s="3"/>
    </row>
    <row r="1451" spans="1:2" ht="14.25">
      <c r="A1451" s="3"/>
      <c r="B1451" s="3"/>
    </row>
    <row r="1452" spans="1:2" ht="14.25">
      <c r="A1452" s="3"/>
      <c r="B1452" s="3"/>
    </row>
    <row r="1453" spans="1:2" ht="14.25">
      <c r="A1453" s="3"/>
      <c r="B1453" s="3"/>
    </row>
    <row r="1454" spans="1:2" ht="14.25">
      <c r="A1454" s="3"/>
      <c r="B1454" s="3"/>
    </row>
    <row r="1455" spans="1:2" ht="14.25">
      <c r="A1455" s="3"/>
      <c r="B1455" s="3"/>
    </row>
    <row r="1456" spans="1:2" ht="14.25">
      <c r="A1456" s="3"/>
      <c r="B1456" s="3"/>
    </row>
    <row r="1457" spans="1:2" ht="14.25">
      <c r="A1457" s="3"/>
      <c r="B1457" s="3"/>
    </row>
    <row r="1458" spans="1:2" ht="14.25">
      <c r="A1458" s="3"/>
      <c r="B1458" s="3"/>
    </row>
    <row r="1459" spans="1:2" ht="14.25">
      <c r="A1459" s="3"/>
      <c r="B1459" s="3"/>
    </row>
    <row r="1460" spans="1:2" ht="14.25">
      <c r="A1460" s="3"/>
      <c r="B1460" s="3"/>
    </row>
    <row r="1461" spans="1:2" ht="14.25">
      <c r="A1461" s="3"/>
      <c r="B1461" s="3"/>
    </row>
    <row r="1462" spans="1:2" ht="14.25">
      <c r="A1462" s="3"/>
      <c r="B1462" s="3"/>
    </row>
    <row r="1463" spans="1:2" ht="14.25">
      <c r="A1463" s="3"/>
      <c r="B1463" s="3"/>
    </row>
    <row r="1464" spans="1:2" ht="14.25">
      <c r="A1464" s="3"/>
      <c r="B1464" s="3"/>
    </row>
    <row r="1465" spans="1:2" ht="14.25">
      <c r="A1465" s="3"/>
      <c r="B1465" s="3"/>
    </row>
    <row r="1466" spans="1:2" ht="14.25">
      <c r="A1466" s="3"/>
      <c r="B1466" s="3"/>
    </row>
    <row r="1467" spans="1:2" ht="14.25">
      <c r="A1467" s="3"/>
      <c r="B1467" s="3"/>
    </row>
    <row r="1468" spans="1:2" ht="14.25">
      <c r="A1468" s="3"/>
      <c r="B1468" s="3"/>
    </row>
    <row r="1469" spans="1:2" ht="14.25">
      <c r="A1469" s="3"/>
      <c r="B1469" s="3"/>
    </row>
    <row r="1470" spans="1:2" ht="14.25">
      <c r="A1470" s="3"/>
      <c r="B1470" s="3"/>
    </row>
    <row r="1471" spans="1:2" ht="14.25">
      <c r="A1471" s="3"/>
      <c r="B1471" s="3"/>
    </row>
    <row r="1472" spans="1:2" ht="14.25">
      <c r="A1472" s="3"/>
      <c r="B1472" s="3"/>
    </row>
    <row r="1473" spans="1:2" ht="14.25">
      <c r="A1473" s="3"/>
      <c r="B1473" s="3"/>
    </row>
    <row r="1474" spans="1:2" ht="14.25">
      <c r="A1474" s="3"/>
      <c r="B1474" s="3"/>
    </row>
    <row r="1475" spans="1:2" ht="14.25">
      <c r="A1475" s="3"/>
      <c r="B1475" s="3"/>
    </row>
    <row r="1476" spans="1:2" ht="14.25">
      <c r="A1476" s="3"/>
      <c r="B1476" s="3"/>
    </row>
    <row r="1477" spans="1:2" ht="14.25">
      <c r="A1477" s="3"/>
      <c r="B1477" s="3"/>
    </row>
    <row r="1478" spans="1:2" ht="14.25">
      <c r="A1478" s="3"/>
      <c r="B1478" s="3"/>
    </row>
    <row r="1479" spans="1:2" ht="14.25">
      <c r="A1479" s="3"/>
      <c r="B1479" s="3"/>
    </row>
    <row r="1480" spans="1:2" ht="14.25">
      <c r="A1480" s="3"/>
      <c r="B1480" s="3"/>
    </row>
    <row r="1481" spans="1:2" ht="14.25">
      <c r="A1481" s="3"/>
      <c r="B1481" s="3"/>
    </row>
    <row r="1482" spans="1:2" ht="14.25">
      <c r="A1482" s="3"/>
      <c r="B1482" s="3"/>
    </row>
    <row r="1483" spans="1:2" ht="14.25">
      <c r="A1483" s="3"/>
      <c r="B1483" s="3"/>
    </row>
    <row r="1484" spans="1:2" ht="14.25">
      <c r="A1484" s="3"/>
      <c r="B1484" s="3"/>
    </row>
    <row r="1485" spans="1:2" ht="14.25">
      <c r="A1485" s="3"/>
      <c r="B1485" s="3"/>
    </row>
    <row r="1486" spans="1:2" ht="14.25">
      <c r="A1486" s="3"/>
      <c r="B1486" s="3"/>
    </row>
    <row r="1487" spans="1:2" ht="14.25">
      <c r="A1487" s="3"/>
      <c r="B1487" s="3"/>
    </row>
    <row r="1488" spans="1:2" ht="14.25">
      <c r="A1488" s="3"/>
      <c r="B1488" s="3"/>
    </row>
    <row r="1489" spans="1:2" ht="14.25">
      <c r="A1489" s="3"/>
      <c r="B1489" s="3"/>
    </row>
    <row r="1490" spans="1:2" ht="14.25">
      <c r="A1490" s="3"/>
      <c r="B1490" s="3"/>
    </row>
    <row r="1491" spans="1:2" ht="14.25">
      <c r="A1491" s="3"/>
      <c r="B1491" s="3"/>
    </row>
    <row r="1492" spans="1:2" ht="14.25">
      <c r="A1492" s="3"/>
      <c r="B1492" s="3"/>
    </row>
    <row r="1493" spans="1:2" ht="14.25">
      <c r="A1493" s="3"/>
      <c r="B1493" s="3"/>
    </row>
    <row r="1494" spans="1:2" ht="14.25">
      <c r="A1494" s="3"/>
      <c r="B1494" s="3"/>
    </row>
    <row r="1495" spans="1:2" ht="14.25">
      <c r="A1495" s="3"/>
      <c r="B1495" s="3"/>
    </row>
    <row r="1496" spans="1:2" ht="14.25">
      <c r="A1496" s="3"/>
      <c r="B1496" s="3"/>
    </row>
    <row r="1497" spans="1:2" ht="14.25">
      <c r="A1497" s="3"/>
      <c r="B1497" s="3"/>
    </row>
    <row r="1498" spans="1:2" ht="14.25">
      <c r="A1498" s="3"/>
      <c r="B1498" s="3"/>
    </row>
    <row r="1499" spans="1:2" ht="14.25">
      <c r="A1499" s="3"/>
      <c r="B1499" s="3"/>
    </row>
    <row r="1500" spans="1:2" ht="14.25">
      <c r="A1500" s="3"/>
      <c r="B1500" s="3"/>
    </row>
    <row r="1501" spans="1:2" ht="14.25">
      <c r="A1501" s="3"/>
      <c r="B1501" s="3"/>
    </row>
    <row r="1502" spans="1:2" ht="14.25">
      <c r="A1502" s="3"/>
      <c r="B1502" s="3"/>
    </row>
    <row r="1503" spans="1:2" ht="14.25">
      <c r="A1503" s="3"/>
      <c r="B1503" s="3"/>
    </row>
    <row r="1504" spans="1:2" ht="14.25">
      <c r="A1504" s="3"/>
      <c r="B1504" s="3"/>
    </row>
    <row r="1505" spans="1:2" ht="14.25">
      <c r="A1505" s="3"/>
      <c r="B1505" s="3"/>
    </row>
    <row r="1506" spans="1:2" ht="14.25">
      <c r="A1506" s="3"/>
      <c r="B1506" s="3"/>
    </row>
    <row r="1507" spans="1:2" ht="14.25">
      <c r="A1507" s="3"/>
      <c r="B1507" s="3"/>
    </row>
    <row r="1508" spans="1:2" ht="14.25">
      <c r="A1508" s="3"/>
      <c r="B1508" s="3"/>
    </row>
    <row r="1509" spans="1:2" ht="14.25">
      <c r="A1509" s="3"/>
      <c r="B1509" s="3"/>
    </row>
    <row r="1510" spans="1:2" ht="14.25">
      <c r="A1510" s="3"/>
      <c r="B1510" s="3"/>
    </row>
    <row r="1511" spans="1:2" ht="14.25">
      <c r="A1511" s="3"/>
      <c r="B1511" s="3"/>
    </row>
    <row r="1512" spans="1:2" ht="14.25">
      <c r="A1512" s="3"/>
      <c r="B1512" s="3"/>
    </row>
    <row r="1513" spans="1:2" ht="14.25">
      <c r="A1513" s="3"/>
      <c r="B1513" s="3"/>
    </row>
    <row r="1514" spans="1:2" ht="14.25">
      <c r="A1514" s="3"/>
      <c r="B1514" s="3"/>
    </row>
    <row r="1515" spans="1:2" ht="14.25">
      <c r="A1515" s="3"/>
      <c r="B1515" s="3"/>
    </row>
    <row r="1516" spans="1:2" ht="14.25">
      <c r="A1516" s="3"/>
      <c r="B1516" s="3"/>
    </row>
    <row r="1517" spans="1:2" ht="14.25">
      <c r="A1517" s="3"/>
      <c r="B1517" s="3"/>
    </row>
    <row r="1518" spans="1:2" ht="14.25">
      <c r="A1518" s="3"/>
      <c r="B1518" s="3"/>
    </row>
    <row r="1519" spans="1:2" ht="14.25">
      <c r="A1519" s="3"/>
      <c r="B1519" s="3"/>
    </row>
    <row r="1520" spans="1:2" ht="14.25">
      <c r="A1520" s="3"/>
      <c r="B1520" s="3"/>
    </row>
    <row r="1521" spans="1:2" ht="14.25">
      <c r="A1521" s="3"/>
      <c r="B1521" s="3"/>
    </row>
    <row r="1522" spans="1:2" ht="14.25">
      <c r="A1522" s="3"/>
      <c r="B1522" s="3"/>
    </row>
    <row r="1523" spans="1:2" ht="14.25">
      <c r="A1523" s="3"/>
      <c r="B1523" s="3"/>
    </row>
    <row r="1524" spans="1:2" ht="14.25">
      <c r="A1524" s="3"/>
      <c r="B1524" s="3"/>
    </row>
    <row r="1525" spans="1:2" ht="14.25">
      <c r="A1525" s="3"/>
      <c r="B1525" s="3"/>
    </row>
    <row r="1526" spans="1:2" ht="14.25">
      <c r="A1526" s="3"/>
      <c r="B1526" s="3"/>
    </row>
    <row r="1527" spans="1:2" ht="14.25">
      <c r="A1527" s="3"/>
      <c r="B1527" s="3"/>
    </row>
    <row r="1528" spans="1:2" ht="14.25">
      <c r="A1528" s="3"/>
      <c r="B1528" s="3"/>
    </row>
    <row r="1529" spans="1:2" ht="14.25">
      <c r="A1529" s="3"/>
      <c r="B1529" s="3"/>
    </row>
    <row r="1530" spans="1:2" ht="14.25">
      <c r="A1530" s="3"/>
      <c r="B1530" s="3"/>
    </row>
    <row r="1531" spans="1:2" ht="14.25">
      <c r="A1531" s="3"/>
      <c r="B1531" s="3"/>
    </row>
    <row r="1532" spans="1:2" ht="14.25">
      <c r="A1532" s="3"/>
      <c r="B1532" s="3"/>
    </row>
    <row r="1533" spans="1:2" ht="14.25">
      <c r="A1533" s="3"/>
      <c r="B1533" s="3"/>
    </row>
    <row r="1534" spans="1:2" ht="14.25">
      <c r="A1534" s="3"/>
      <c r="B1534" s="3"/>
    </row>
    <row r="1535" spans="1:2" ht="14.25">
      <c r="A1535" s="3"/>
      <c r="B1535" s="3"/>
    </row>
    <row r="1536" spans="1:2" ht="14.25">
      <c r="A1536" s="3"/>
      <c r="B1536" s="3"/>
    </row>
    <row r="1537" spans="1:2" ht="14.25">
      <c r="A1537" s="3"/>
      <c r="B1537" s="3"/>
    </row>
    <row r="1538" spans="1:2" ht="14.25">
      <c r="A1538" s="3"/>
      <c r="B1538" s="3"/>
    </row>
    <row r="1539" spans="1:2" ht="14.25">
      <c r="A1539" s="3"/>
      <c r="B1539" s="3"/>
    </row>
    <row r="1540" spans="1:2" ht="14.25">
      <c r="A1540" s="3"/>
      <c r="B1540" s="3"/>
    </row>
    <row r="1541" spans="1:2" ht="14.25">
      <c r="A1541" s="3"/>
      <c r="B1541" s="3"/>
    </row>
    <row r="1542" spans="1:2" ht="14.25">
      <c r="A1542" s="3"/>
      <c r="B1542" s="3"/>
    </row>
    <row r="1543" spans="1:2" ht="14.25">
      <c r="A1543" s="3"/>
      <c r="B1543" s="3"/>
    </row>
    <row r="1544" spans="1:2" ht="14.25">
      <c r="A1544" s="3"/>
      <c r="B1544" s="3"/>
    </row>
    <row r="1545" spans="1:2" ht="14.25">
      <c r="A1545" s="3"/>
      <c r="B1545" s="3"/>
    </row>
    <row r="1546" spans="1:2" ht="14.25">
      <c r="A1546" s="3"/>
      <c r="B1546" s="3"/>
    </row>
    <row r="1547" spans="1:2" ht="14.25">
      <c r="A1547" s="3"/>
      <c r="B1547" s="3"/>
    </row>
    <row r="1548" spans="1:2" ht="14.25">
      <c r="A1548" s="3"/>
      <c r="B1548" s="3"/>
    </row>
    <row r="1549" spans="1:2" ht="14.25">
      <c r="A1549" s="3"/>
      <c r="B1549" s="3"/>
    </row>
    <row r="1550" spans="1:2" ht="14.25">
      <c r="A1550" s="3"/>
      <c r="B1550" s="3"/>
    </row>
    <row r="1551" spans="1:2" ht="14.25">
      <c r="A1551" s="3"/>
      <c r="B1551" s="3"/>
    </row>
    <row r="1552" spans="1:2" ht="14.25">
      <c r="A1552" s="3"/>
      <c r="B1552" s="3"/>
    </row>
    <row r="1553" spans="1:2" ht="14.25">
      <c r="A1553" s="3"/>
      <c r="B1553" s="3"/>
    </row>
    <row r="1554" spans="1:2" ht="14.25">
      <c r="A1554" s="3"/>
      <c r="B1554" s="3"/>
    </row>
    <row r="1555" spans="1:2" ht="14.25">
      <c r="A1555" s="3"/>
      <c r="B1555" s="3"/>
    </row>
    <row r="1556" spans="1:2" ht="14.25">
      <c r="A1556" s="3"/>
      <c r="B1556" s="3"/>
    </row>
    <row r="1557" spans="1:2" ht="14.25">
      <c r="A1557" s="3"/>
      <c r="B1557" s="3"/>
    </row>
    <row r="1558" spans="1:2" ht="14.25">
      <c r="A1558" s="3"/>
      <c r="B1558" s="3"/>
    </row>
    <row r="1559" spans="1:2" ht="14.25">
      <c r="A1559" s="3"/>
      <c r="B1559" s="3"/>
    </row>
    <row r="1560" spans="1:2" ht="14.25">
      <c r="A1560" s="3"/>
      <c r="B1560" s="3"/>
    </row>
    <row r="1561" spans="1:2" ht="14.25">
      <c r="A1561" s="3"/>
      <c r="B1561" s="3"/>
    </row>
    <row r="1562" spans="1:2" ht="14.25">
      <c r="A1562" s="3"/>
      <c r="B1562" s="3"/>
    </row>
    <row r="1563" spans="1:2" ht="14.25">
      <c r="A1563" s="3"/>
      <c r="B1563" s="3"/>
    </row>
    <row r="1564" spans="1:2" ht="14.25">
      <c r="A1564" s="3"/>
      <c r="B1564" s="3"/>
    </row>
    <row r="1565" spans="1:2" ht="14.25">
      <c r="A1565" s="3"/>
      <c r="B1565" s="3"/>
    </row>
    <row r="1566" spans="1:2" ht="14.25">
      <c r="A1566" s="3"/>
      <c r="B1566" s="3"/>
    </row>
    <row r="1567" spans="1:2" ht="14.25">
      <c r="A1567" s="3"/>
      <c r="B1567" s="3"/>
    </row>
    <row r="1568" spans="1:2" ht="14.25">
      <c r="A1568" s="3"/>
      <c r="B1568" s="3"/>
    </row>
    <row r="1569" spans="1:2" ht="14.25">
      <c r="A1569" s="3"/>
      <c r="B1569" s="3"/>
    </row>
    <row r="1570" spans="1:2" ht="14.25">
      <c r="A1570" s="3"/>
      <c r="B1570" s="3"/>
    </row>
    <row r="1571" spans="1:2" ht="14.25">
      <c r="A1571" s="3"/>
      <c r="B1571" s="3"/>
    </row>
    <row r="1572" spans="1:2" ht="14.25">
      <c r="A1572" s="3"/>
      <c r="B1572" s="3"/>
    </row>
    <row r="1573" spans="1:2" ht="14.25">
      <c r="A1573" s="3"/>
      <c r="B1573" s="3"/>
    </row>
    <row r="1574" spans="1:2" ht="14.25">
      <c r="A1574" s="3"/>
      <c r="B1574" s="3"/>
    </row>
    <row r="1575" spans="1:2" ht="14.25">
      <c r="A1575" s="3"/>
      <c r="B1575" s="3"/>
    </row>
    <row r="1576" spans="1:2" ht="14.25">
      <c r="A1576" s="3"/>
      <c r="B1576" s="3"/>
    </row>
    <row r="1577" spans="1:2" ht="14.25">
      <c r="A1577" s="3"/>
      <c r="B1577" s="3"/>
    </row>
    <row r="1578" spans="1:2" ht="14.25">
      <c r="A1578" s="3"/>
      <c r="B1578" s="3"/>
    </row>
    <row r="1579" spans="1:2" ht="14.25">
      <c r="A1579" s="3"/>
      <c r="B1579" s="3"/>
    </row>
    <row r="1580" spans="1:2" ht="14.25">
      <c r="A1580" s="3"/>
      <c r="B1580" s="3"/>
    </row>
    <row r="1581" spans="1:2" ht="14.25">
      <c r="A1581" s="3"/>
      <c r="B1581" s="3"/>
    </row>
    <row r="1582" spans="1:2" ht="14.25">
      <c r="A1582" s="3"/>
      <c r="B1582" s="3"/>
    </row>
    <row r="1583" spans="1:2" ht="14.25">
      <c r="A1583" s="3"/>
      <c r="B1583" s="3"/>
    </row>
    <row r="1584" spans="1:2" ht="14.25">
      <c r="A1584" s="3"/>
      <c r="B1584" s="3"/>
    </row>
    <row r="1585" spans="1:2" ht="14.25">
      <c r="A1585" s="3"/>
      <c r="B1585" s="3"/>
    </row>
    <row r="1586" spans="1:2" ht="14.25">
      <c r="A1586" s="3"/>
      <c r="B1586" s="3"/>
    </row>
    <row r="1587" spans="1:2" ht="14.25">
      <c r="A1587" s="3"/>
      <c r="B1587" s="3"/>
    </row>
    <row r="1588" spans="1:2" ht="14.25">
      <c r="A1588" s="3"/>
      <c r="B1588" s="3"/>
    </row>
    <row r="1589" spans="1:2" ht="14.25">
      <c r="A1589" s="3"/>
      <c r="B1589" s="3"/>
    </row>
    <row r="1590" spans="1:2" ht="14.25">
      <c r="A1590" s="3"/>
      <c r="B1590" s="3"/>
    </row>
    <row r="1591" spans="1:2" ht="14.25">
      <c r="A1591" s="3"/>
      <c r="B1591" s="3"/>
    </row>
    <row r="1592" spans="1:2" ht="14.25">
      <c r="A1592" s="3"/>
      <c r="B1592" s="3"/>
    </row>
    <row r="1593" spans="1:2" ht="14.25">
      <c r="A1593" s="3"/>
      <c r="B1593" s="3"/>
    </row>
    <row r="1594" spans="1:2" ht="14.25">
      <c r="A1594" s="3"/>
      <c r="B1594" s="3"/>
    </row>
    <row r="1595" spans="1:2" ht="14.25">
      <c r="A1595" s="3"/>
      <c r="B1595" s="3"/>
    </row>
    <row r="1596" spans="1:2" ht="14.25">
      <c r="A1596" s="3"/>
      <c r="B1596" s="3"/>
    </row>
    <row r="1597" spans="1:2" ht="14.25">
      <c r="A1597" s="3"/>
      <c r="B1597" s="3"/>
    </row>
    <row r="1598" spans="1:2" ht="14.25">
      <c r="A1598" s="3"/>
      <c r="B1598" s="3"/>
    </row>
    <row r="1599" spans="1:2" ht="14.25">
      <c r="A1599" s="3"/>
      <c r="B1599" s="3"/>
    </row>
    <row r="1600" spans="1:2" ht="14.25">
      <c r="A1600" s="3"/>
      <c r="B1600" s="3"/>
    </row>
    <row r="1601" spans="1:2" ht="14.25">
      <c r="A1601" s="3"/>
      <c r="B1601" s="3"/>
    </row>
    <row r="1602" spans="1:2" ht="14.25">
      <c r="A1602" s="3"/>
      <c r="B1602" s="3"/>
    </row>
    <row r="1603" spans="1:2" ht="14.25">
      <c r="A1603" s="3"/>
      <c r="B1603" s="3"/>
    </row>
    <row r="1604" spans="1:2" ht="14.25">
      <c r="A1604" s="3"/>
      <c r="B1604" s="3"/>
    </row>
    <row r="1605" spans="1:2" ht="14.25">
      <c r="A1605" s="3"/>
      <c r="B1605" s="3"/>
    </row>
    <row r="1606" spans="1:2" ht="14.25">
      <c r="A1606" s="3"/>
      <c r="B1606" s="3"/>
    </row>
    <row r="1607" spans="1:2" ht="14.25">
      <c r="A1607" s="3"/>
      <c r="B1607" s="3"/>
    </row>
    <row r="1608" spans="1:2" ht="14.25">
      <c r="A1608" s="3"/>
      <c r="B1608" s="3"/>
    </row>
    <row r="1609" spans="1:2" ht="14.25">
      <c r="A1609" s="3"/>
      <c r="B1609" s="3"/>
    </row>
    <row r="1610" spans="1:2" ht="14.25">
      <c r="A1610" s="3"/>
      <c r="B1610" s="3"/>
    </row>
    <row r="1611" spans="1:2" ht="14.25">
      <c r="A1611" s="3"/>
      <c r="B1611" s="3"/>
    </row>
    <row r="1612" spans="1:2" ht="14.25">
      <c r="A1612" s="3"/>
      <c r="B1612" s="3"/>
    </row>
    <row r="1613" spans="1:2" ht="14.25">
      <c r="A1613" s="3"/>
      <c r="B1613" s="3"/>
    </row>
    <row r="1614" spans="1:2" ht="14.25">
      <c r="A1614" s="3"/>
      <c r="B1614" s="3"/>
    </row>
    <row r="1615" spans="1:2" ht="14.25">
      <c r="A1615" s="3"/>
      <c r="B1615" s="3"/>
    </row>
    <row r="1616" spans="1:2" ht="14.25">
      <c r="A1616" s="3"/>
      <c r="B1616" s="3"/>
    </row>
    <row r="1617" spans="1:2" ht="14.25">
      <c r="A1617" s="3"/>
      <c r="B1617" s="3"/>
    </row>
    <row r="1618" spans="1:2" ht="14.25">
      <c r="A1618" s="3"/>
      <c r="B1618" s="3"/>
    </row>
    <row r="1619" spans="1:2" ht="14.25">
      <c r="A1619" s="3"/>
      <c r="B1619" s="3"/>
    </row>
    <row r="1620" spans="1:2" ht="14.25">
      <c r="A1620" s="3"/>
      <c r="B1620" s="3"/>
    </row>
    <row r="1621" spans="1:2" ht="14.25">
      <c r="A1621" s="3"/>
      <c r="B1621" s="3"/>
    </row>
    <row r="1622" spans="1:2" ht="14.25">
      <c r="A1622" s="3"/>
      <c r="B1622" s="3"/>
    </row>
    <row r="1623" spans="1:2" ht="14.25">
      <c r="A1623" s="3"/>
      <c r="B1623" s="3"/>
    </row>
    <row r="1624" spans="1:2" ht="14.25">
      <c r="A1624" s="3"/>
      <c r="B1624" s="3"/>
    </row>
    <row r="1625" spans="1:2" ht="14.25">
      <c r="A1625" s="3"/>
      <c r="B1625" s="3"/>
    </row>
    <row r="1626" spans="1:2" ht="14.25">
      <c r="A1626" s="3"/>
      <c r="B1626" s="3"/>
    </row>
    <row r="1627" spans="1:2" ht="14.25">
      <c r="A1627" s="3"/>
      <c r="B1627" s="3"/>
    </row>
    <row r="1628" spans="1:2" ht="14.25">
      <c r="A1628" s="3"/>
      <c r="B1628" s="3"/>
    </row>
    <row r="1629" spans="1:2" ht="14.25">
      <c r="A1629" s="3"/>
      <c r="B1629" s="3"/>
    </row>
    <row r="1630" spans="1:2" ht="14.25">
      <c r="A1630" s="3"/>
      <c r="B1630" s="3"/>
    </row>
    <row r="1631" spans="1:2" ht="14.25">
      <c r="A1631" s="3"/>
      <c r="B1631" s="3"/>
    </row>
    <row r="1632" spans="1:2" ht="14.25">
      <c r="A1632" s="3"/>
      <c r="B1632" s="3"/>
    </row>
    <row r="1633" spans="1:2" ht="14.25">
      <c r="A1633" s="3"/>
      <c r="B1633" s="3"/>
    </row>
    <row r="1634" spans="1:2" ht="14.25">
      <c r="A1634" s="3"/>
      <c r="B1634" s="3"/>
    </row>
    <row r="1635" spans="1:2" ht="14.25">
      <c r="A1635" s="3"/>
      <c r="B1635" s="3"/>
    </row>
    <row r="1636" spans="1:2" ht="14.25">
      <c r="A1636" s="3"/>
      <c r="B1636" s="3"/>
    </row>
    <row r="1637" spans="1:2" ht="14.25">
      <c r="A1637" s="3"/>
      <c r="B1637" s="3"/>
    </row>
    <row r="1638" spans="1:2" ht="14.25">
      <c r="A1638" s="3"/>
      <c r="B1638" s="3"/>
    </row>
    <row r="1639" spans="1:2" ht="14.25">
      <c r="A1639" s="3"/>
      <c r="B1639" s="3"/>
    </row>
    <row r="1640" spans="1:2" ht="14.25">
      <c r="A1640" s="3"/>
      <c r="B1640" s="3"/>
    </row>
    <row r="1641" spans="1:2" ht="14.25">
      <c r="A1641" s="3"/>
      <c r="B1641" s="3"/>
    </row>
    <row r="1642" spans="1:2" ht="14.25">
      <c r="A1642" s="3"/>
      <c r="B1642" s="3"/>
    </row>
    <row r="1643" spans="1:2" ht="14.25">
      <c r="A1643" s="3"/>
      <c r="B1643" s="3"/>
    </row>
    <row r="1644" spans="1:2" ht="14.25">
      <c r="A1644" s="3"/>
      <c r="B1644" s="3"/>
    </row>
    <row r="1645" spans="1:2" ht="14.25">
      <c r="A1645" s="3"/>
      <c r="B1645" s="3"/>
    </row>
    <row r="1646" spans="1:2" ht="14.25">
      <c r="A1646" s="3"/>
      <c r="B1646" s="3"/>
    </row>
    <row r="1647" spans="1:2" ht="14.25">
      <c r="A1647" s="3"/>
      <c r="B1647" s="3"/>
    </row>
    <row r="1648" spans="1:2" ht="14.25">
      <c r="A1648" s="3"/>
      <c r="B1648" s="3"/>
    </row>
    <row r="1649" spans="1:2" ht="14.25">
      <c r="A1649" s="3"/>
      <c r="B1649" s="3"/>
    </row>
    <row r="1650" spans="1:2" ht="14.25">
      <c r="A1650" s="3"/>
      <c r="B1650" s="3"/>
    </row>
    <row r="1651" spans="1:2" ht="14.25">
      <c r="A1651" s="3"/>
      <c r="B1651" s="3"/>
    </row>
    <row r="1652" spans="1:2" ht="14.25">
      <c r="A1652" s="3"/>
      <c r="B1652" s="3"/>
    </row>
    <row r="1653" spans="1:2" ht="14.25">
      <c r="A1653" s="3"/>
      <c r="B1653" s="3"/>
    </row>
    <row r="1654" spans="1:2" ht="14.25">
      <c r="A1654" s="3"/>
      <c r="B1654" s="3"/>
    </row>
    <row r="1655" spans="1:2" ht="14.25">
      <c r="A1655" s="3"/>
      <c r="B1655" s="3"/>
    </row>
    <row r="1656" spans="1:2" ht="14.25">
      <c r="A1656" s="3"/>
      <c r="B1656" s="3"/>
    </row>
    <row r="1657" spans="1:2" ht="14.25">
      <c r="A1657" s="3"/>
      <c r="B1657" s="3"/>
    </row>
    <row r="1658" spans="1:2" ht="14.25">
      <c r="A1658" s="3"/>
      <c r="B1658" s="3"/>
    </row>
    <row r="1659" spans="1:2" ht="14.25">
      <c r="A1659" s="3"/>
      <c r="B1659" s="3"/>
    </row>
    <row r="1660" spans="1:2" ht="14.25">
      <c r="A1660" s="3"/>
      <c r="B1660" s="3"/>
    </row>
    <row r="1661" spans="1:2" ht="14.25">
      <c r="A1661" s="3"/>
      <c r="B1661" s="3"/>
    </row>
    <row r="1662" spans="1:2" ht="14.25">
      <c r="A1662" s="3"/>
      <c r="B1662" s="3"/>
    </row>
    <row r="1663" spans="1:2" ht="14.25">
      <c r="A1663" s="3"/>
      <c r="B1663" s="3"/>
    </row>
    <row r="1664" spans="1:2" ht="14.25">
      <c r="A1664" s="3"/>
      <c r="B1664" s="3"/>
    </row>
    <row r="1665" spans="1:2" ht="14.25">
      <c r="A1665" s="3"/>
      <c r="B1665" s="3"/>
    </row>
    <row r="1666" spans="1:2" ht="14.25">
      <c r="A1666" s="3"/>
      <c r="B1666" s="3"/>
    </row>
    <row r="1667" spans="1:2" ht="14.25">
      <c r="A1667" s="3"/>
      <c r="B1667" s="3"/>
    </row>
    <row r="1668" spans="1:2" ht="14.25">
      <c r="A1668" s="3"/>
      <c r="B1668" s="3"/>
    </row>
    <row r="1669" spans="1:2" ht="14.25">
      <c r="A1669" s="3"/>
      <c r="B1669" s="3"/>
    </row>
    <row r="1670" spans="1:2" ht="14.25">
      <c r="A1670" s="3"/>
      <c r="B1670" s="3"/>
    </row>
    <row r="1671" spans="1:2" ht="14.25">
      <c r="A1671" s="3"/>
      <c r="B1671" s="3"/>
    </row>
    <row r="1672" spans="1:2" ht="14.25">
      <c r="A1672" s="3"/>
      <c r="B1672" s="3"/>
    </row>
    <row r="1673" spans="1:2" ht="14.25">
      <c r="A1673" s="3"/>
      <c r="B1673" s="3"/>
    </row>
    <row r="1674" spans="1:2" ht="14.25">
      <c r="A1674" s="3"/>
      <c r="B1674" s="3"/>
    </row>
    <row r="1675" spans="1:2" ht="14.25">
      <c r="A1675" s="3"/>
      <c r="B1675" s="3"/>
    </row>
    <row r="1676" spans="1:2" ht="14.25">
      <c r="A1676" s="3"/>
      <c r="B1676" s="3"/>
    </row>
    <row r="1677" spans="1:2" ht="14.25">
      <c r="A1677" s="3"/>
      <c r="B1677" s="3"/>
    </row>
    <row r="1678" spans="1:2" ht="14.25">
      <c r="A1678" s="3"/>
      <c r="B1678" s="3"/>
    </row>
    <row r="1679" spans="1:2" ht="14.25">
      <c r="A1679" s="3"/>
      <c r="B1679" s="3"/>
    </row>
    <row r="1680" spans="1:2" ht="14.25">
      <c r="A1680" s="3"/>
      <c r="B1680" s="3"/>
    </row>
    <row r="1681" spans="1:2" ht="14.25">
      <c r="A1681" s="3"/>
      <c r="B1681" s="3"/>
    </row>
    <row r="1682" spans="1:2" ht="14.25">
      <c r="A1682" s="3"/>
      <c r="B1682" s="3"/>
    </row>
    <row r="1683" spans="1:2" ht="14.25">
      <c r="A1683" s="3"/>
      <c r="B1683" s="3"/>
    </row>
    <row r="1684" spans="1:2" ht="14.25">
      <c r="A1684" s="3"/>
      <c r="B1684" s="3"/>
    </row>
    <row r="1685" spans="1:2" ht="14.25">
      <c r="A1685" s="3"/>
      <c r="B1685" s="3"/>
    </row>
    <row r="1686" spans="1:2" ht="14.25">
      <c r="A1686" s="3"/>
      <c r="B1686" s="3"/>
    </row>
    <row r="1687" spans="1:2" ht="14.25">
      <c r="A1687" s="3"/>
      <c r="B1687" s="3"/>
    </row>
    <row r="1688" spans="1:2" ht="14.25">
      <c r="A1688" s="3"/>
      <c r="B1688" s="3"/>
    </row>
    <row r="1689" spans="1:2" ht="14.25">
      <c r="A1689" s="3"/>
      <c r="B1689" s="3"/>
    </row>
    <row r="1690" spans="1:2" ht="14.25">
      <c r="A1690" s="3"/>
      <c r="B1690" s="3"/>
    </row>
    <row r="1691" spans="1:2" ht="14.25">
      <c r="A1691" s="3"/>
      <c r="B1691" s="3"/>
    </row>
    <row r="1692" spans="1:2" ht="14.25">
      <c r="A1692" s="3"/>
      <c r="B1692" s="3"/>
    </row>
    <row r="1693" spans="1:2" ht="14.25">
      <c r="A1693" s="3"/>
      <c r="B1693" s="3"/>
    </row>
    <row r="1694" spans="1:2" ht="14.25">
      <c r="A1694" s="3"/>
      <c r="B1694" s="3"/>
    </row>
    <row r="1695" spans="1:2" ht="14.25">
      <c r="A1695" s="3"/>
      <c r="B1695" s="3"/>
    </row>
    <row r="1696" spans="1:2" ht="14.25">
      <c r="A1696" s="3"/>
      <c r="B1696" s="3"/>
    </row>
    <row r="1697" spans="1:2" ht="14.25">
      <c r="A1697" s="3"/>
      <c r="B1697" s="3"/>
    </row>
    <row r="1698" spans="1:2" ht="14.25">
      <c r="A1698" s="3"/>
      <c r="B1698" s="3"/>
    </row>
    <row r="1699" spans="1:2" ht="14.25">
      <c r="A1699" s="3"/>
      <c r="B1699" s="3"/>
    </row>
    <row r="1700" spans="1:2" ht="14.25">
      <c r="A1700" s="3"/>
      <c r="B1700" s="3"/>
    </row>
    <row r="1701" spans="1:2" ht="14.25">
      <c r="A1701" s="3"/>
      <c r="B1701" s="3"/>
    </row>
    <row r="1702" spans="1:2" ht="14.25">
      <c r="A1702" s="3"/>
      <c r="B1702" s="3"/>
    </row>
    <row r="1703" spans="1:2" ht="14.25">
      <c r="A1703" s="3"/>
      <c r="B1703" s="3"/>
    </row>
    <row r="1704" spans="1:2" ht="14.25">
      <c r="A1704" s="3"/>
      <c r="B1704" s="3"/>
    </row>
    <row r="1705" spans="1:2" ht="14.25">
      <c r="A1705" s="3"/>
      <c r="B1705" s="3"/>
    </row>
    <row r="1706" spans="1:2" ht="14.25">
      <c r="A1706" s="3"/>
      <c r="B1706" s="3"/>
    </row>
    <row r="1707" spans="1:2" ht="14.25">
      <c r="A1707" s="3"/>
      <c r="B1707" s="3"/>
    </row>
    <row r="1708" spans="1:2" ht="14.25">
      <c r="A1708" s="3"/>
      <c r="B1708" s="3"/>
    </row>
    <row r="1709" spans="1:2" ht="14.25">
      <c r="A1709" s="3"/>
      <c r="B1709" s="3"/>
    </row>
    <row r="1710" spans="1:2" ht="14.25">
      <c r="A1710" s="3"/>
      <c r="B1710" s="3"/>
    </row>
    <row r="1711" spans="1:2" ht="14.25">
      <c r="A1711" s="3"/>
      <c r="B1711" s="3"/>
    </row>
    <row r="1712" spans="1:2" ht="14.25">
      <c r="A1712" s="3"/>
      <c r="B1712" s="3"/>
    </row>
    <row r="1713" spans="1:2" ht="14.25">
      <c r="A1713" s="3"/>
      <c r="B1713" s="3"/>
    </row>
    <row r="1714" spans="1:2" ht="14.25">
      <c r="A1714" s="3"/>
      <c r="B1714" s="3"/>
    </row>
    <row r="1715" spans="1:2" ht="14.25">
      <c r="A1715" s="3"/>
      <c r="B1715" s="3"/>
    </row>
    <row r="1716" spans="1:2" ht="14.25">
      <c r="A1716" s="3"/>
      <c r="B1716" s="3"/>
    </row>
    <row r="1717" spans="1:2" ht="14.25">
      <c r="A1717" s="3"/>
      <c r="B1717" s="3"/>
    </row>
    <row r="1718" spans="1:2" ht="14.25">
      <c r="A1718" s="3"/>
      <c r="B1718" s="3"/>
    </row>
    <row r="1719" spans="1:2" ht="14.25">
      <c r="A1719" s="3"/>
      <c r="B1719" s="3"/>
    </row>
    <row r="1720" spans="1:2" ht="14.25">
      <c r="A1720" s="3"/>
      <c r="B1720" s="3"/>
    </row>
    <row r="1721" spans="1:2" ht="14.25">
      <c r="A1721" s="3"/>
      <c r="B1721" s="3"/>
    </row>
    <row r="1722" spans="1:2" ht="14.25">
      <c r="A1722" s="3"/>
      <c r="B1722" s="3"/>
    </row>
    <row r="1723" spans="1:2" ht="14.25">
      <c r="A1723" s="3"/>
      <c r="B1723" s="3"/>
    </row>
    <row r="1724" spans="1:2" ht="14.25">
      <c r="A1724" s="3"/>
      <c r="B1724" s="3"/>
    </row>
    <row r="1725" spans="1:2" ht="14.25">
      <c r="A1725" s="3"/>
      <c r="B1725" s="3"/>
    </row>
    <row r="1726" spans="1:2" ht="14.25">
      <c r="A1726" s="3"/>
      <c r="B1726" s="3"/>
    </row>
    <row r="1727" spans="1:2" ht="14.25">
      <c r="A1727" s="3"/>
      <c r="B1727" s="3"/>
    </row>
    <row r="1728" spans="1:2" ht="14.25">
      <c r="A1728" s="3"/>
      <c r="B1728" s="3"/>
    </row>
    <row r="1729" spans="1:2" ht="14.25">
      <c r="A1729" s="3"/>
      <c r="B1729" s="3"/>
    </row>
    <row r="1730" spans="1:2" ht="14.25">
      <c r="A1730" s="3"/>
      <c r="B1730" s="3"/>
    </row>
    <row r="1731" spans="1:2" ht="14.25">
      <c r="A1731" s="3"/>
      <c r="B1731" s="3"/>
    </row>
    <row r="1732" spans="1:2" ht="14.25">
      <c r="A1732" s="3"/>
      <c r="B1732" s="3"/>
    </row>
    <row r="1733" spans="1:2" ht="14.25">
      <c r="A1733" s="3"/>
      <c r="B1733" s="3"/>
    </row>
    <row r="1734" spans="1:2" ht="14.25">
      <c r="A1734" s="3"/>
      <c r="B1734" s="3"/>
    </row>
    <row r="1735" spans="1:2" ht="14.25">
      <c r="A1735" s="3"/>
      <c r="B1735" s="3"/>
    </row>
    <row r="1736" spans="1:2" ht="14.25">
      <c r="A1736" s="3"/>
      <c r="B1736" s="3"/>
    </row>
    <row r="1737" spans="1:2" ht="14.25">
      <c r="A1737" s="3"/>
      <c r="B1737" s="3"/>
    </row>
    <row r="1738" spans="1:2" ht="14.25">
      <c r="A1738" s="3"/>
      <c r="B1738" s="3"/>
    </row>
    <row r="1739" spans="1:2" ht="14.25">
      <c r="A1739" s="3"/>
      <c r="B1739" s="3"/>
    </row>
    <row r="1740" spans="1:2" ht="14.25">
      <c r="A1740" s="3"/>
      <c r="B1740" s="3"/>
    </row>
    <row r="1741" spans="1:2" ht="14.25">
      <c r="A1741" s="3"/>
      <c r="B1741" s="3"/>
    </row>
    <row r="1742" spans="1:2" ht="14.25">
      <c r="A1742" s="3"/>
      <c r="B1742" s="3"/>
    </row>
    <row r="1743" spans="1:2" ht="14.25">
      <c r="A1743" s="3"/>
      <c r="B1743" s="3"/>
    </row>
    <row r="1744" spans="1:2" ht="14.25">
      <c r="A1744" s="3"/>
      <c r="B1744" s="3"/>
    </row>
    <row r="1745" spans="1:2" ht="14.25">
      <c r="A1745" s="3"/>
      <c r="B1745" s="3"/>
    </row>
    <row r="1746" spans="1:2" ht="14.25">
      <c r="A1746" s="3"/>
      <c r="B1746" s="3"/>
    </row>
    <row r="1747" spans="1:2" ht="14.25">
      <c r="A1747" s="3"/>
      <c r="B1747" s="3"/>
    </row>
    <row r="1748" spans="1:2" ht="14.25">
      <c r="A1748" s="3"/>
      <c r="B1748" s="3"/>
    </row>
    <row r="1749" spans="1:2" ht="14.25">
      <c r="A1749" s="3"/>
      <c r="B1749" s="3"/>
    </row>
    <row r="1750" spans="1:2" ht="14.25">
      <c r="A1750" s="3"/>
      <c r="B1750" s="3"/>
    </row>
    <row r="1751" spans="1:2" ht="14.25">
      <c r="A1751" s="3"/>
      <c r="B1751" s="3"/>
    </row>
    <row r="1752" spans="1:2" ht="14.25">
      <c r="A1752" s="3"/>
      <c r="B1752" s="3"/>
    </row>
    <row r="1753" spans="1:2" ht="14.25">
      <c r="A1753" s="3"/>
      <c r="B1753" s="3"/>
    </row>
    <row r="1754" spans="1:2" ht="14.25">
      <c r="A1754" s="3"/>
      <c r="B1754" s="3"/>
    </row>
    <row r="1755" spans="1:2" ht="14.25">
      <c r="A1755" s="3"/>
      <c r="B1755" s="3"/>
    </row>
    <row r="1756" spans="1:2" ht="14.25">
      <c r="A1756" s="3"/>
      <c r="B1756" s="3"/>
    </row>
    <row r="1757" spans="1:2" ht="14.25">
      <c r="A1757" s="3"/>
      <c r="B1757" s="3"/>
    </row>
    <row r="1758" spans="1:2" ht="14.25">
      <c r="A1758" s="3"/>
      <c r="B1758" s="3"/>
    </row>
    <row r="1759" spans="1:2" ht="14.25">
      <c r="A1759" s="3"/>
      <c r="B1759" s="3"/>
    </row>
    <row r="1760" spans="1:2" ht="14.25">
      <c r="A1760" s="3"/>
      <c r="B1760" s="3"/>
    </row>
    <row r="1761" spans="1:2" ht="14.25">
      <c r="A1761" s="3"/>
      <c r="B1761" s="3"/>
    </row>
    <row r="1762" spans="1:2" ht="14.25">
      <c r="A1762" s="3"/>
      <c r="B1762" s="3"/>
    </row>
    <row r="1763" spans="1:2" ht="14.25">
      <c r="A1763" s="3"/>
      <c r="B1763" s="3"/>
    </row>
    <row r="1764" spans="1:2" ht="14.25">
      <c r="A1764" s="3"/>
      <c r="B1764" s="3"/>
    </row>
    <row r="1765" spans="1:2" ht="14.25">
      <c r="A1765" s="3"/>
      <c r="B1765" s="3"/>
    </row>
    <row r="1766" spans="1:2" ht="14.25">
      <c r="A1766" s="3"/>
      <c r="B1766" s="3"/>
    </row>
    <row r="1767" spans="1:2" ht="14.25">
      <c r="A1767" s="3"/>
      <c r="B1767" s="3"/>
    </row>
    <row r="1768" spans="1:2" ht="14.25">
      <c r="A1768" s="3"/>
      <c r="B1768" s="3"/>
    </row>
    <row r="1769" spans="1:2" ht="14.25">
      <c r="A1769" s="3"/>
      <c r="B1769" s="3"/>
    </row>
    <row r="1770" spans="1:2" ht="14.25">
      <c r="A1770" s="3"/>
      <c r="B1770" s="3"/>
    </row>
    <row r="1771" spans="1:2" ht="14.25">
      <c r="A1771" s="3"/>
      <c r="B1771" s="3"/>
    </row>
    <row r="1772" spans="1:2" ht="14.25">
      <c r="A1772" s="3"/>
      <c r="B1772" s="3"/>
    </row>
    <row r="1773" spans="1:2" ht="14.25">
      <c r="A1773" s="3"/>
      <c r="B1773" s="3"/>
    </row>
    <row r="1774" spans="1:2" ht="14.25">
      <c r="A1774" s="3"/>
      <c r="B1774" s="3"/>
    </row>
    <row r="1775" spans="1:2" ht="14.25">
      <c r="A1775" s="3"/>
      <c r="B1775" s="3"/>
    </row>
    <row r="1776" spans="1:2" ht="14.25">
      <c r="A1776" s="3"/>
      <c r="B1776" s="3"/>
    </row>
    <row r="1777" spans="1:2" ht="14.25">
      <c r="A1777" s="3"/>
      <c r="B1777" s="3"/>
    </row>
    <row r="1778" spans="1:2" ht="14.25">
      <c r="A1778" s="3"/>
      <c r="B1778" s="3"/>
    </row>
    <row r="1779" spans="1:2" ht="14.25">
      <c r="A1779" s="3"/>
      <c r="B1779" s="3"/>
    </row>
    <row r="1780" spans="1:2" ht="14.25">
      <c r="A1780" s="3"/>
      <c r="B1780" s="3"/>
    </row>
    <row r="1781" spans="1:2" ht="14.25">
      <c r="A1781" s="3"/>
      <c r="B1781" s="3"/>
    </row>
    <row r="1782" spans="1:2" ht="14.25">
      <c r="A1782" s="3"/>
      <c r="B1782" s="3"/>
    </row>
    <row r="1783" spans="1:2" ht="14.25">
      <c r="A1783" s="3"/>
      <c r="B1783" s="3"/>
    </row>
    <row r="1784" spans="1:2" ht="14.25">
      <c r="A1784" s="3"/>
      <c r="B1784" s="3"/>
    </row>
    <row r="1785" spans="1:2" ht="14.25">
      <c r="A1785" s="3"/>
      <c r="B1785" s="3"/>
    </row>
    <row r="1786" spans="1:2" ht="14.25">
      <c r="A1786" s="3"/>
      <c r="B1786" s="3"/>
    </row>
    <row r="1787" spans="1:2" ht="14.25">
      <c r="A1787" s="3"/>
      <c r="B1787" s="3"/>
    </row>
    <row r="1788" spans="1:2" ht="14.25">
      <c r="A1788" s="3"/>
      <c r="B1788" s="3"/>
    </row>
    <row r="1789" spans="1:2" ht="14.25">
      <c r="A1789" s="3"/>
      <c r="B1789" s="3"/>
    </row>
    <row r="1790" spans="1:2" ht="14.25">
      <c r="A1790" s="3"/>
      <c r="B1790" s="3"/>
    </row>
    <row r="1791" spans="1:2" ht="14.25">
      <c r="A1791" s="3"/>
      <c r="B1791" s="3"/>
    </row>
    <row r="1792" spans="1:2" ht="14.25">
      <c r="A1792" s="3"/>
      <c r="B1792" s="3"/>
    </row>
    <row r="1793" spans="1:2" ht="14.25">
      <c r="A1793" s="3"/>
      <c r="B1793" s="3"/>
    </row>
    <row r="1794" spans="1:2" ht="14.25">
      <c r="A1794" s="3"/>
      <c r="B1794" s="3"/>
    </row>
    <row r="1795" spans="1:2" ht="14.25">
      <c r="A1795" s="3"/>
      <c r="B1795" s="3"/>
    </row>
    <row r="1796" spans="1:2" ht="14.25">
      <c r="A1796" s="3"/>
      <c r="B1796" s="3"/>
    </row>
    <row r="1797" spans="1:2" ht="14.25">
      <c r="A1797" s="3"/>
      <c r="B1797" s="3"/>
    </row>
    <row r="1798" spans="1:2" ht="14.25">
      <c r="A1798" s="3"/>
      <c r="B1798" s="3"/>
    </row>
    <row r="1799" spans="1:2" ht="14.25">
      <c r="A1799" s="3"/>
      <c r="B1799" s="3"/>
    </row>
    <row r="1800" spans="1:2" ht="14.25">
      <c r="A1800" s="3"/>
      <c r="B1800" s="3"/>
    </row>
    <row r="1801" spans="1:2" ht="14.25">
      <c r="A1801" s="3"/>
      <c r="B1801" s="3"/>
    </row>
    <row r="1802" spans="1:2" ht="14.25">
      <c r="A1802" s="3"/>
      <c r="B1802" s="3"/>
    </row>
    <row r="1803" spans="1:2" ht="14.25">
      <c r="A1803" s="3"/>
      <c r="B1803" s="3"/>
    </row>
    <row r="1804" spans="1:2" ht="14.25">
      <c r="A1804" s="3"/>
      <c r="B1804" s="3"/>
    </row>
    <row r="1805" spans="1:2" ht="14.25">
      <c r="A1805" s="3"/>
      <c r="B1805" s="3"/>
    </row>
    <row r="1806" spans="1:2" ht="14.25">
      <c r="A1806" s="3"/>
      <c r="B1806" s="3"/>
    </row>
    <row r="1807" spans="1:2" ht="14.25">
      <c r="A1807" s="3"/>
      <c r="B1807" s="3"/>
    </row>
    <row r="1808" spans="1:2" ht="14.25">
      <c r="A1808" s="3"/>
      <c r="B1808" s="3"/>
    </row>
    <row r="1809" spans="1:2" ht="14.25">
      <c r="A1809" s="3"/>
      <c r="B1809" s="3"/>
    </row>
    <row r="1810" spans="1:2" ht="14.25">
      <c r="A1810" s="3"/>
      <c r="B1810" s="3"/>
    </row>
    <row r="1811" spans="1:2" ht="14.25">
      <c r="A1811" s="3"/>
      <c r="B1811" s="3"/>
    </row>
    <row r="1812" spans="1:2" ht="14.25">
      <c r="A1812" s="3"/>
      <c r="B1812" s="3"/>
    </row>
    <row r="1813" spans="1:2" ht="14.25">
      <c r="A1813" s="3"/>
      <c r="B1813" s="3"/>
    </row>
    <row r="1814" spans="1:2" ht="14.25">
      <c r="A1814" s="3"/>
      <c r="B1814" s="3"/>
    </row>
    <row r="1815" spans="1:2" ht="14.25">
      <c r="A1815" s="3"/>
      <c r="B1815" s="3"/>
    </row>
    <row r="1816" spans="1:2" ht="14.25">
      <c r="A1816" s="3"/>
      <c r="B1816" s="3"/>
    </row>
    <row r="1817" spans="1:2" ht="14.25">
      <c r="A1817" s="3"/>
      <c r="B1817" s="3"/>
    </row>
    <row r="1818" spans="1:2" ht="14.25">
      <c r="A1818" s="3"/>
      <c r="B1818" s="3"/>
    </row>
    <row r="1819" spans="1:2" ht="14.25">
      <c r="A1819" s="3"/>
      <c r="B1819" s="3"/>
    </row>
    <row r="1820" spans="1:2" ht="14.25">
      <c r="A1820" s="3"/>
      <c r="B1820" s="3"/>
    </row>
    <row r="1821" spans="1:2" ht="14.25">
      <c r="A1821" s="3"/>
      <c r="B1821" s="3"/>
    </row>
    <row r="1822" spans="1:2" ht="14.25">
      <c r="A1822" s="3"/>
      <c r="B1822" s="3"/>
    </row>
    <row r="1823" spans="1:2" ht="14.25">
      <c r="A1823" s="3"/>
      <c r="B1823" s="3"/>
    </row>
    <row r="1824" spans="1:2" ht="14.25">
      <c r="A1824" s="3"/>
      <c r="B1824" s="3"/>
    </row>
    <row r="1825" spans="1:2" ht="14.25">
      <c r="A1825" s="3"/>
      <c r="B1825" s="3"/>
    </row>
    <row r="1826" spans="1:2" ht="14.25">
      <c r="A1826" s="3"/>
      <c r="B1826" s="3"/>
    </row>
    <row r="1827" spans="1:2" ht="14.25">
      <c r="A1827" s="3"/>
      <c r="B1827" s="3"/>
    </row>
    <row r="1828" spans="1:2" ht="14.25">
      <c r="A1828" s="3"/>
      <c r="B1828" s="3"/>
    </row>
    <row r="1829" spans="1:2" ht="14.25">
      <c r="A1829" s="3"/>
      <c r="B1829" s="3"/>
    </row>
    <row r="1830" spans="1:2" ht="14.25">
      <c r="A1830" s="3"/>
      <c r="B1830" s="3"/>
    </row>
    <row r="1831" spans="1:2" ht="14.25">
      <c r="A1831" s="3"/>
      <c r="B1831" s="3"/>
    </row>
    <row r="1832" spans="1:2" ht="14.25">
      <c r="A1832" s="3"/>
      <c r="B1832" s="3"/>
    </row>
    <row r="1833" spans="1:2" ht="14.25">
      <c r="A1833" s="3"/>
      <c r="B1833" s="3"/>
    </row>
    <row r="1834" spans="1:2" ht="14.25">
      <c r="A1834" s="3"/>
      <c r="B1834" s="3"/>
    </row>
    <row r="1835" spans="1:2" ht="14.25">
      <c r="A1835" s="3"/>
      <c r="B1835" s="3"/>
    </row>
    <row r="1836" spans="1:2" ht="14.25">
      <c r="A1836" s="3"/>
      <c r="B1836" s="3"/>
    </row>
    <row r="1837" spans="1:2" ht="14.25">
      <c r="A1837" s="3"/>
      <c r="B1837" s="3"/>
    </row>
    <row r="1838" spans="1:2" ht="14.25">
      <c r="A1838" s="3"/>
      <c r="B1838" s="3"/>
    </row>
    <row r="1839" spans="1:2" ht="14.25">
      <c r="A1839" s="3"/>
      <c r="B1839" s="3"/>
    </row>
    <row r="1840" spans="1:2" ht="14.25">
      <c r="A1840" s="3"/>
      <c r="B1840" s="3"/>
    </row>
    <row r="1841" spans="1:2" ht="14.25">
      <c r="A1841" s="3"/>
      <c r="B1841" s="3"/>
    </row>
    <row r="1842" spans="1:2" ht="14.25">
      <c r="A1842" s="3"/>
      <c r="B1842" s="3"/>
    </row>
    <row r="1843" spans="1:2" ht="14.25">
      <c r="A1843" s="3"/>
      <c r="B1843" s="3"/>
    </row>
    <row r="1844" spans="1:2" ht="14.25">
      <c r="A1844" s="3"/>
      <c r="B1844" s="3"/>
    </row>
    <row r="1845" spans="1:2" ht="14.25">
      <c r="A1845" s="3"/>
      <c r="B1845" s="3"/>
    </row>
    <row r="1846" spans="1:2" ht="14.25">
      <c r="A1846" s="3"/>
      <c r="B1846" s="3"/>
    </row>
    <row r="1847" spans="1:2" ht="14.25">
      <c r="A1847" s="3"/>
      <c r="B1847" s="3"/>
    </row>
    <row r="1848" spans="1:2" ht="14.25">
      <c r="A1848" s="3"/>
      <c r="B1848" s="3"/>
    </row>
    <row r="1849" spans="1:2" ht="14.25">
      <c r="A1849" s="3"/>
      <c r="B1849" s="3"/>
    </row>
    <row r="1850" spans="1:2" ht="14.25">
      <c r="A1850" s="3"/>
      <c r="B1850" s="3"/>
    </row>
    <row r="1851" spans="1:2" ht="14.25">
      <c r="A1851" s="3"/>
      <c r="B1851" s="3"/>
    </row>
    <row r="1852" spans="1:2" ht="14.25">
      <c r="A1852" s="3"/>
      <c r="B1852" s="3"/>
    </row>
    <row r="1853" spans="1:2" ht="14.25">
      <c r="A1853" s="3"/>
      <c r="B1853" s="3"/>
    </row>
    <row r="1854" spans="1:2" ht="14.25">
      <c r="A1854" s="3"/>
      <c r="B1854" s="3"/>
    </row>
    <row r="1855" spans="1:2" ht="14.25">
      <c r="A1855" s="3"/>
      <c r="B1855" s="3"/>
    </row>
    <row r="1856" spans="1:2" ht="14.25">
      <c r="A1856" s="3"/>
      <c r="B1856" s="3"/>
    </row>
    <row r="1857" spans="1:2" ht="14.25">
      <c r="A1857" s="3"/>
      <c r="B1857" s="3"/>
    </row>
    <row r="1858" spans="1:2" ht="14.25">
      <c r="A1858" s="3"/>
      <c r="B1858" s="3"/>
    </row>
    <row r="1859" spans="1:2" ht="14.25">
      <c r="A1859" s="3"/>
      <c r="B1859" s="3"/>
    </row>
    <row r="1860" spans="1:2" ht="14.25">
      <c r="A1860" s="3"/>
      <c r="B1860" s="3"/>
    </row>
    <row r="1861" spans="1:2" ht="14.25">
      <c r="A1861" s="3"/>
      <c r="B1861" s="3"/>
    </row>
    <row r="1862" spans="1:2" ht="14.25">
      <c r="A1862" s="3"/>
      <c r="B1862" s="3"/>
    </row>
    <row r="1863" spans="1:2" ht="14.25">
      <c r="A1863" s="3"/>
      <c r="B1863" s="3"/>
    </row>
    <row r="1864" spans="1:2" ht="14.25">
      <c r="A1864" s="3"/>
      <c r="B1864" s="3"/>
    </row>
    <row r="1865" spans="1:2" ht="14.25">
      <c r="A1865" s="3"/>
      <c r="B1865" s="3"/>
    </row>
    <row r="1866" spans="1:2" ht="14.25">
      <c r="A1866" s="3"/>
      <c r="B1866" s="3"/>
    </row>
    <row r="1867" spans="1:2" ht="14.25">
      <c r="A1867" s="3"/>
      <c r="B1867" s="3"/>
    </row>
    <row r="1868" spans="1:2" ht="14.25">
      <c r="A1868" s="3"/>
      <c r="B1868" s="3"/>
    </row>
    <row r="1869" spans="1:2" ht="14.25">
      <c r="A1869" s="3"/>
      <c r="B1869" s="3"/>
    </row>
    <row r="1870" spans="1:2" ht="14.25">
      <c r="A1870" s="3"/>
      <c r="B1870" s="3"/>
    </row>
    <row r="1871" spans="1:2" ht="14.25">
      <c r="A1871" s="3"/>
      <c r="B1871" s="3"/>
    </row>
    <row r="1872" spans="1:2" ht="14.25">
      <c r="A1872" s="3"/>
      <c r="B1872" s="3"/>
    </row>
    <row r="1873" spans="1:2" ht="14.25">
      <c r="A1873" s="3"/>
      <c r="B1873" s="3"/>
    </row>
    <row r="1874" spans="1:2" ht="14.25">
      <c r="A1874" s="3"/>
      <c r="B1874" s="3"/>
    </row>
    <row r="1875" spans="1:2" ht="14.25">
      <c r="A1875" s="3"/>
      <c r="B1875" s="3"/>
    </row>
    <row r="1876" spans="1:2" ht="14.25">
      <c r="A1876" s="3"/>
      <c r="B1876" s="3"/>
    </row>
    <row r="1877" spans="1:2" ht="14.25">
      <c r="A1877" s="3"/>
      <c r="B1877" s="3"/>
    </row>
    <row r="1878" spans="1:2" ht="14.25">
      <c r="A1878" s="3"/>
      <c r="B1878" s="3"/>
    </row>
    <row r="1879" spans="1:2" ht="14.25">
      <c r="A1879" s="3"/>
      <c r="B1879" s="3"/>
    </row>
    <row r="1880" spans="1:2" ht="14.25">
      <c r="A1880" s="3"/>
      <c r="B1880" s="3"/>
    </row>
    <row r="1881" spans="1:2" ht="14.25">
      <c r="A1881" s="3"/>
      <c r="B1881" s="3"/>
    </row>
    <row r="1882" spans="1:2" ht="14.25">
      <c r="A1882" s="3"/>
      <c r="B1882" s="3"/>
    </row>
    <row r="1883" spans="1:2" ht="14.25">
      <c r="A1883" s="3"/>
      <c r="B1883" s="3"/>
    </row>
    <row r="1884" spans="1:2" ht="14.25">
      <c r="A1884" s="3"/>
      <c r="B1884" s="3"/>
    </row>
    <row r="1885" spans="1:2" ht="14.25">
      <c r="A1885" s="3"/>
      <c r="B1885" s="3"/>
    </row>
    <row r="1886" spans="1:2" ht="14.25">
      <c r="A1886" s="3"/>
      <c r="B1886" s="3"/>
    </row>
    <row r="1887" spans="1:2" ht="14.25">
      <c r="A1887" s="3"/>
      <c r="B1887" s="3"/>
    </row>
    <row r="1888" spans="1:2" ht="14.25">
      <c r="A1888" s="3"/>
      <c r="B1888" s="3"/>
    </row>
    <row r="1889" spans="1:2" ht="14.25">
      <c r="A1889" s="3"/>
      <c r="B1889" s="3"/>
    </row>
    <row r="1890" spans="1:2" ht="14.25">
      <c r="A1890" s="3"/>
      <c r="B1890" s="3"/>
    </row>
    <row r="1891" spans="1:2" ht="14.25">
      <c r="A1891" s="3"/>
      <c r="B1891" s="3"/>
    </row>
    <row r="1892" spans="1:2" ht="14.25">
      <c r="A1892" s="3"/>
      <c r="B1892" s="3"/>
    </row>
    <row r="1893" spans="1:2" ht="14.25">
      <c r="A1893" s="3"/>
      <c r="B1893" s="3"/>
    </row>
    <row r="1894" spans="1:2" ht="14.25">
      <c r="A1894" s="3"/>
      <c r="B1894" s="3"/>
    </row>
    <row r="1895" spans="1:2" ht="14.25">
      <c r="A1895" s="3"/>
      <c r="B1895" s="3"/>
    </row>
    <row r="1896" spans="1:2" ht="14.25">
      <c r="A1896" s="3"/>
      <c r="B1896" s="3"/>
    </row>
    <row r="1897" spans="1:2" ht="14.25">
      <c r="A1897" s="3"/>
      <c r="B1897" s="3"/>
    </row>
    <row r="1898" spans="1:2" ht="14.25">
      <c r="A1898" s="3"/>
      <c r="B1898" s="3"/>
    </row>
    <row r="1899" spans="1:2" ht="14.25">
      <c r="A1899" s="3"/>
      <c r="B1899" s="3"/>
    </row>
    <row r="1900" spans="1:2" ht="14.25">
      <c r="A1900" s="3"/>
      <c r="B1900" s="3"/>
    </row>
    <row r="1901" spans="1:2" ht="14.25">
      <c r="A1901" s="3"/>
      <c r="B1901" s="3"/>
    </row>
    <row r="1902" spans="1:2" ht="14.25">
      <c r="A1902" s="3"/>
      <c r="B1902" s="3"/>
    </row>
    <row r="1903" spans="1:2" ht="14.25">
      <c r="A1903" s="3"/>
      <c r="B1903" s="3"/>
    </row>
    <row r="1904" spans="1:2" ht="14.25">
      <c r="A1904" s="3"/>
      <c r="B1904" s="3"/>
    </row>
    <row r="1905" spans="1:2" ht="14.25">
      <c r="A1905" s="3"/>
      <c r="B1905" s="3"/>
    </row>
    <row r="1906" spans="1:2" ht="14.25">
      <c r="A1906" s="3"/>
      <c r="B1906" s="3"/>
    </row>
    <row r="1907" spans="1:2" ht="14.25">
      <c r="A1907" s="3"/>
      <c r="B1907" s="3"/>
    </row>
    <row r="1908" spans="1:2" ht="14.25">
      <c r="A1908" s="3"/>
      <c r="B1908" s="3"/>
    </row>
    <row r="1909" spans="1:2" ht="14.25">
      <c r="A1909" s="3"/>
      <c r="B1909" s="3"/>
    </row>
    <row r="1910" spans="1:2" ht="14.25">
      <c r="A1910" s="3"/>
      <c r="B1910" s="3"/>
    </row>
    <row r="1911" spans="1:2" ht="14.25">
      <c r="A1911" s="3"/>
      <c r="B1911" s="3"/>
    </row>
    <row r="1912" spans="1:2" ht="14.25">
      <c r="A1912" s="3"/>
      <c r="B1912" s="3"/>
    </row>
    <row r="1913" spans="1:2" ht="14.25">
      <c r="A1913" s="3"/>
      <c r="B1913" s="3"/>
    </row>
    <row r="1914" spans="1:2" ht="14.25">
      <c r="A1914" s="3"/>
      <c r="B1914" s="3"/>
    </row>
    <row r="1915" spans="1:2" ht="14.25">
      <c r="A1915" s="3"/>
      <c r="B1915" s="3"/>
    </row>
    <row r="1916" spans="1:2" ht="14.25">
      <c r="A1916" s="3"/>
      <c r="B1916" s="3"/>
    </row>
    <row r="1917" spans="1:2" ht="14.25">
      <c r="A1917" s="3"/>
      <c r="B1917" s="3"/>
    </row>
    <row r="1918" spans="1:2" ht="14.25">
      <c r="A1918" s="3"/>
      <c r="B1918" s="3"/>
    </row>
    <row r="1919" spans="1:2" ht="14.25">
      <c r="A1919" s="3"/>
      <c r="B1919" s="3"/>
    </row>
    <row r="1920" spans="1:2" ht="14.25">
      <c r="A1920" s="3"/>
      <c r="B1920" s="3"/>
    </row>
    <row r="1921" spans="1:2" ht="14.25">
      <c r="A1921" s="3"/>
      <c r="B1921" s="3"/>
    </row>
    <row r="1922" spans="1:2" ht="14.25">
      <c r="A1922" s="3"/>
      <c r="B1922" s="3"/>
    </row>
    <row r="1923" spans="1:2" ht="14.25">
      <c r="A1923" s="3"/>
      <c r="B1923" s="3"/>
    </row>
    <row r="1924" spans="1:2" ht="14.25">
      <c r="A1924" s="3"/>
      <c r="B1924" s="3"/>
    </row>
    <row r="1925" spans="1:2" ht="14.25">
      <c r="A1925" s="3"/>
      <c r="B1925" s="3"/>
    </row>
    <row r="1926" spans="1:2" ht="14.25">
      <c r="A1926" s="3"/>
      <c r="B1926" s="3"/>
    </row>
    <row r="1927" spans="1:2" ht="14.25">
      <c r="A1927" s="3"/>
      <c r="B1927" s="3"/>
    </row>
    <row r="1928" spans="1:2" ht="14.25">
      <c r="A1928" s="3"/>
      <c r="B1928" s="3"/>
    </row>
    <row r="1929" spans="1:2" ht="14.25">
      <c r="A1929" s="3"/>
      <c r="B1929" s="3"/>
    </row>
    <row r="1930" spans="1:2" ht="14.25">
      <c r="A1930" s="3"/>
      <c r="B1930" s="3"/>
    </row>
    <row r="1931" spans="1:2" ht="14.25">
      <c r="A1931" s="3"/>
      <c r="B1931" s="3"/>
    </row>
    <row r="1932" spans="1:2" ht="14.25">
      <c r="A1932" s="3"/>
      <c r="B1932" s="3"/>
    </row>
    <row r="1933" spans="1:2" ht="14.25">
      <c r="A1933" s="3"/>
      <c r="B1933" s="3"/>
    </row>
    <row r="1934" spans="1:2" ht="14.25">
      <c r="A1934" s="3"/>
      <c r="B1934" s="3"/>
    </row>
    <row r="1935" spans="1:2" ht="14.25">
      <c r="A1935" s="3"/>
      <c r="B1935" s="3"/>
    </row>
    <row r="1936" spans="1:2" ht="14.25">
      <c r="A1936" s="3"/>
      <c r="B1936" s="3"/>
    </row>
    <row r="1937" spans="1:2" ht="14.25">
      <c r="A1937" s="3"/>
      <c r="B1937" s="3"/>
    </row>
    <row r="1938" spans="1:2" ht="14.25">
      <c r="A1938" s="3"/>
      <c r="B1938" s="3"/>
    </row>
    <row r="1939" spans="1:2" ht="14.25">
      <c r="A1939" s="3"/>
      <c r="B1939" s="3"/>
    </row>
    <row r="1940" spans="1:2" ht="14.25">
      <c r="A1940" s="3"/>
      <c r="B1940" s="3"/>
    </row>
    <row r="1941" spans="1:2" ht="14.25">
      <c r="A1941" s="3"/>
      <c r="B1941" s="3"/>
    </row>
    <row r="1942" spans="1:2" ht="14.25">
      <c r="A1942" s="3"/>
      <c r="B1942" s="3"/>
    </row>
    <row r="1943" spans="1:2" ht="14.25">
      <c r="A1943" s="3"/>
      <c r="B1943" s="3"/>
    </row>
    <row r="1944" spans="1:2" ht="14.25">
      <c r="A1944" s="3"/>
      <c r="B1944" s="3"/>
    </row>
    <row r="1945" spans="1:2" ht="14.25">
      <c r="A1945" s="3"/>
      <c r="B1945" s="3"/>
    </row>
    <row r="1946" spans="1:2" ht="14.25">
      <c r="A1946" s="3"/>
      <c r="B1946" s="3"/>
    </row>
    <row r="1947" spans="1:2" ht="14.25">
      <c r="A1947" s="3"/>
      <c r="B1947" s="3"/>
    </row>
    <row r="1948" spans="1:2" ht="14.25">
      <c r="A1948" s="3"/>
      <c r="B1948" s="3"/>
    </row>
    <row r="1949" spans="1:2" ht="14.25">
      <c r="A1949" s="3"/>
      <c r="B1949" s="3"/>
    </row>
    <row r="1950" spans="1:2" ht="14.25">
      <c r="A1950" s="3"/>
      <c r="B1950" s="3"/>
    </row>
    <row r="1951" spans="1:2" ht="14.25">
      <c r="A1951" s="3"/>
      <c r="B1951" s="3"/>
    </row>
    <row r="1952" spans="1:2" ht="14.25">
      <c r="A1952" s="3"/>
      <c r="B1952" s="3"/>
    </row>
    <row r="1953" spans="1:2" ht="14.25">
      <c r="A1953" s="3"/>
      <c r="B1953" s="3"/>
    </row>
    <row r="1954" spans="1:2" ht="14.25">
      <c r="A1954" s="3"/>
      <c r="B1954" s="3"/>
    </row>
    <row r="1955" spans="1:2" ht="14.25">
      <c r="A1955" s="3"/>
      <c r="B1955" s="3"/>
    </row>
    <row r="1956" spans="1:2" ht="14.25">
      <c r="A1956" s="3"/>
      <c r="B1956" s="3"/>
    </row>
    <row r="1957" spans="1:2" ht="14.25">
      <c r="A1957" s="3"/>
      <c r="B1957" s="3"/>
    </row>
    <row r="1958" spans="1:2" ht="14.25">
      <c r="A1958" s="3"/>
      <c r="B1958" s="3"/>
    </row>
    <row r="1959" spans="1:2" ht="14.25">
      <c r="A1959" s="3"/>
      <c r="B1959" s="3"/>
    </row>
    <row r="1960" spans="1:2" ht="14.25">
      <c r="A1960" s="3"/>
      <c r="B1960" s="3"/>
    </row>
    <row r="1961" spans="1:2" ht="14.25">
      <c r="A1961" s="3"/>
      <c r="B1961" s="3"/>
    </row>
    <row r="1962" spans="1:2" ht="14.25">
      <c r="A1962" s="3"/>
      <c r="B1962" s="3"/>
    </row>
    <row r="1963" spans="1:2" ht="14.25">
      <c r="A1963" s="3"/>
      <c r="B1963" s="3"/>
    </row>
    <row r="1964" spans="1:2" ht="14.25">
      <c r="A1964" s="3"/>
      <c r="B1964" s="3"/>
    </row>
    <row r="1965" spans="1:2" ht="14.25">
      <c r="A1965" s="3"/>
      <c r="B1965" s="3"/>
    </row>
    <row r="1966" spans="1:2" ht="14.25">
      <c r="A1966" s="3"/>
      <c r="B1966" s="3"/>
    </row>
    <row r="1967" spans="1:2" ht="14.25">
      <c r="A1967" s="3"/>
      <c r="B1967" s="3"/>
    </row>
    <row r="1968" spans="1:2" ht="14.25">
      <c r="A1968" s="3"/>
      <c r="B1968" s="3"/>
    </row>
    <row r="1969" spans="1:2" ht="14.25">
      <c r="A1969" s="3"/>
      <c r="B1969" s="3"/>
    </row>
    <row r="1970" spans="1:2" ht="14.25">
      <c r="A1970" s="3"/>
      <c r="B1970" s="3"/>
    </row>
    <row r="1971" spans="1:2" ht="14.25">
      <c r="A1971" s="3"/>
      <c r="B1971" s="3"/>
    </row>
    <row r="1972" spans="1:2" ht="14.25">
      <c r="A1972" s="3"/>
      <c r="B1972" s="3"/>
    </row>
    <row r="1973" spans="1:2" ht="14.25">
      <c r="A1973" s="3"/>
      <c r="B1973" s="3"/>
    </row>
    <row r="1974" spans="1:2" ht="14.25">
      <c r="A1974" s="3"/>
      <c r="B1974" s="3"/>
    </row>
    <row r="1975" spans="1:2" ht="14.25">
      <c r="A1975" s="3"/>
      <c r="B1975" s="3"/>
    </row>
    <row r="1976" spans="1:2" ht="14.25">
      <c r="A1976" s="3"/>
      <c r="B1976" s="3"/>
    </row>
    <row r="1977" spans="1:2" ht="14.25">
      <c r="A1977" s="3"/>
      <c r="B1977" s="3"/>
    </row>
    <row r="1978" spans="1:2" ht="14.25">
      <c r="A1978" s="3"/>
      <c r="B1978" s="3"/>
    </row>
    <row r="1979" spans="1:2" ht="14.25">
      <c r="A1979" s="3"/>
      <c r="B1979" s="3"/>
    </row>
    <row r="1980" spans="1:2" ht="14.25">
      <c r="A1980" s="3"/>
      <c r="B1980" s="3"/>
    </row>
    <row r="1981" spans="1:2" ht="14.25">
      <c r="A1981" s="3"/>
      <c r="B1981" s="3"/>
    </row>
    <row r="1982" spans="1:2" ht="14.25">
      <c r="A1982" s="3"/>
      <c r="B1982" s="3"/>
    </row>
    <row r="1983" spans="1:2" ht="14.25">
      <c r="A1983" s="3"/>
      <c r="B1983" s="3"/>
    </row>
    <row r="1984" spans="1:2" ht="14.25">
      <c r="A1984" s="3"/>
      <c r="B1984" s="3"/>
    </row>
    <row r="1985" spans="1:2" ht="14.25">
      <c r="A1985" s="3"/>
      <c r="B1985" s="3"/>
    </row>
    <row r="1986" spans="1:2" ht="14.25">
      <c r="A1986" s="3"/>
      <c r="B1986" s="3"/>
    </row>
    <row r="1987" spans="1:2" ht="14.25">
      <c r="A1987" s="3"/>
      <c r="B1987" s="3"/>
    </row>
    <row r="1988" spans="1:2" ht="14.25">
      <c r="A1988" s="3"/>
      <c r="B1988" s="3"/>
    </row>
    <row r="1989" spans="1:2" ht="14.25">
      <c r="A1989" s="3"/>
      <c r="B1989" s="3"/>
    </row>
    <row r="1990" spans="1:2" ht="14.25">
      <c r="A1990" s="3"/>
      <c r="B1990" s="3"/>
    </row>
    <row r="1991" spans="1:2" ht="14.25">
      <c r="A1991" s="3"/>
      <c r="B1991" s="3"/>
    </row>
    <row r="1992" spans="1:2" ht="14.25">
      <c r="A1992" s="3"/>
      <c r="B1992" s="3"/>
    </row>
    <row r="1993" spans="1:2" ht="14.25">
      <c r="A1993" s="3"/>
      <c r="B1993" s="3"/>
    </row>
    <row r="1994" spans="1:2" ht="14.25">
      <c r="A1994" s="3"/>
      <c r="B1994" s="3"/>
    </row>
    <row r="1995" spans="1:2" ht="14.25">
      <c r="A1995" s="3"/>
      <c r="B1995" s="3"/>
    </row>
    <row r="1996" spans="1:2" ht="14.25">
      <c r="A1996" s="3"/>
      <c r="B1996" s="3"/>
    </row>
    <row r="1997" spans="1:2" ht="14.25">
      <c r="A1997" s="3"/>
      <c r="B1997" s="3"/>
    </row>
    <row r="1998" spans="1:2" ht="14.25">
      <c r="A1998" s="3"/>
      <c r="B1998" s="3"/>
    </row>
    <row r="1999" spans="1:2" ht="14.25">
      <c r="A1999" s="3"/>
      <c r="B1999" s="3"/>
    </row>
    <row r="2000" spans="1:2" ht="14.25">
      <c r="A2000" s="3"/>
      <c r="B2000" s="3"/>
    </row>
    <row r="2001" spans="1:2" ht="14.25">
      <c r="A2001" s="3"/>
      <c r="B2001" s="3"/>
    </row>
    <row r="2002" spans="1:2" ht="14.25">
      <c r="A2002" s="3"/>
      <c r="B2002" s="3"/>
    </row>
    <row r="2003" spans="1:2" ht="14.25">
      <c r="A2003" s="3"/>
      <c r="B2003" s="3"/>
    </row>
    <row r="2004" spans="1:2" ht="14.25">
      <c r="A2004" s="3"/>
      <c r="B2004" s="3"/>
    </row>
    <row r="2005" spans="1:2" ht="14.25">
      <c r="A2005" s="3"/>
      <c r="B2005" s="3"/>
    </row>
    <row r="2006" spans="1:2" ht="14.25">
      <c r="A2006" s="3"/>
      <c r="B2006" s="3"/>
    </row>
    <row r="2007" spans="1:2" ht="14.25">
      <c r="A2007" s="3"/>
      <c r="B2007" s="3"/>
    </row>
    <row r="2008" spans="1:2" ht="14.25">
      <c r="A2008" s="3"/>
      <c r="B2008" s="3"/>
    </row>
    <row r="2009" spans="1:2" ht="14.25">
      <c r="A2009" s="3"/>
      <c r="B2009" s="3"/>
    </row>
    <row r="2010" spans="1:2" ht="14.25">
      <c r="A2010" s="3"/>
      <c r="B2010" s="3"/>
    </row>
    <row r="2011" spans="1:2" ht="14.25">
      <c r="A2011" s="3"/>
      <c r="B2011" s="3"/>
    </row>
    <row r="2012" spans="1:2" ht="14.25">
      <c r="A2012" s="3"/>
      <c r="B2012" s="3"/>
    </row>
    <row r="2013" spans="1:2" ht="14.25">
      <c r="A2013" s="3"/>
      <c r="B2013" s="3"/>
    </row>
    <row r="2014" spans="1:2" ht="14.25">
      <c r="A2014" s="3"/>
      <c r="B2014" s="3"/>
    </row>
    <row r="2015" spans="1:2" ht="14.25">
      <c r="A2015" s="3"/>
      <c r="B2015" s="3"/>
    </row>
    <row r="2016" spans="1:2" ht="14.25">
      <c r="A2016" s="3"/>
      <c r="B2016" s="3"/>
    </row>
    <row r="2017" spans="1:2" ht="14.25">
      <c r="A2017" s="3"/>
      <c r="B2017" s="3"/>
    </row>
    <row r="2018" spans="1:2" ht="14.25">
      <c r="A2018" s="3"/>
      <c r="B2018" s="3"/>
    </row>
    <row r="2019" spans="1:2" ht="14.25">
      <c r="A2019" s="3"/>
      <c r="B2019" s="3"/>
    </row>
    <row r="2020" spans="1:2" ht="14.25">
      <c r="A2020" s="3"/>
      <c r="B2020" s="3"/>
    </row>
    <row r="2021" spans="1:2" ht="14.25">
      <c r="A2021" s="3"/>
      <c r="B2021" s="3"/>
    </row>
    <row r="2022" spans="1:2" ht="14.25">
      <c r="A2022" s="3"/>
      <c r="B2022" s="3"/>
    </row>
    <row r="2023" spans="1:2" ht="14.25">
      <c r="A2023" s="3"/>
      <c r="B2023" s="3"/>
    </row>
    <row r="2024" spans="1:2" ht="14.25">
      <c r="A2024" s="3"/>
      <c r="B2024" s="3"/>
    </row>
    <row r="2025" spans="1:2" ht="14.25">
      <c r="A2025" s="3"/>
      <c r="B2025" s="3"/>
    </row>
    <row r="2026" spans="1:2" ht="14.25">
      <c r="A2026" s="3"/>
      <c r="B2026" s="3"/>
    </row>
    <row r="2027" spans="1:2" ht="14.25">
      <c r="A2027" s="3"/>
      <c r="B2027" s="3"/>
    </row>
    <row r="2028" spans="1:2" ht="14.25">
      <c r="A2028" s="3"/>
      <c r="B2028" s="3"/>
    </row>
    <row r="2029" spans="1:2" ht="14.25">
      <c r="A2029" s="3"/>
      <c r="B2029" s="3"/>
    </row>
    <row r="2030" spans="1:2" ht="14.25">
      <c r="A2030" s="3"/>
      <c r="B2030" s="3"/>
    </row>
    <row r="2031" spans="1:2" ht="14.25">
      <c r="A2031" s="3"/>
      <c r="B2031" s="3"/>
    </row>
    <row r="2032" spans="1:2" ht="14.25">
      <c r="A2032" s="3"/>
      <c r="B2032" s="3"/>
    </row>
    <row r="2033" spans="1:2" ht="14.25">
      <c r="A2033" s="3"/>
      <c r="B2033" s="3"/>
    </row>
    <row r="2034" spans="1:2" ht="14.25">
      <c r="A2034" s="3"/>
      <c r="B2034" s="3"/>
    </row>
    <row r="2035" spans="1:2" ht="14.25">
      <c r="A2035" s="3"/>
      <c r="B2035" s="3"/>
    </row>
    <row r="2036" spans="1:2" ht="14.25">
      <c r="A2036" s="3"/>
      <c r="B2036" s="3"/>
    </row>
    <row r="2037" spans="1:2" ht="14.25">
      <c r="A2037" s="3"/>
      <c r="B2037" s="3"/>
    </row>
    <row r="2038" spans="1:2" ht="14.25">
      <c r="A2038" s="3"/>
      <c r="B2038" s="3"/>
    </row>
    <row r="2039" spans="1:2" ht="14.25">
      <c r="A2039" s="3"/>
      <c r="B2039" s="3"/>
    </row>
    <row r="2040" spans="1:2" ht="14.25">
      <c r="A2040" s="3"/>
      <c r="B2040" s="3"/>
    </row>
    <row r="2041" spans="1:2" ht="14.25">
      <c r="A2041" s="3"/>
      <c r="B2041" s="3"/>
    </row>
    <row r="2042" spans="1:2" ht="14.25">
      <c r="A2042" s="3"/>
      <c r="B2042" s="3"/>
    </row>
    <row r="2043" spans="1:2" ht="14.25">
      <c r="A2043" s="3"/>
      <c r="B2043" s="3"/>
    </row>
    <row r="2044" spans="1:2" ht="14.25">
      <c r="A2044" s="3"/>
      <c r="B2044" s="3"/>
    </row>
    <row r="2045" spans="1:2" ht="14.25">
      <c r="A2045" s="3"/>
      <c r="B2045" s="3"/>
    </row>
    <row r="2046" spans="1:2" ht="14.25">
      <c r="A2046" s="3"/>
      <c r="B2046" s="3"/>
    </row>
    <row r="2047" spans="1:2" ht="14.25">
      <c r="A2047" s="3"/>
      <c r="B2047" s="3"/>
    </row>
    <row r="2048" spans="1:2" ht="14.25">
      <c r="A2048" s="3"/>
      <c r="B2048" s="3"/>
    </row>
    <row r="2049" spans="1:2" ht="14.25">
      <c r="A2049" s="3"/>
      <c r="B2049" s="3"/>
    </row>
    <row r="2050" spans="1:2" ht="14.25">
      <c r="A2050" s="3"/>
      <c r="B2050" s="3"/>
    </row>
    <row r="2051" spans="1:2" ht="14.25">
      <c r="A2051" s="3"/>
      <c r="B2051" s="3"/>
    </row>
    <row r="2052" spans="1:2" ht="14.25">
      <c r="A2052" s="3"/>
      <c r="B2052" s="3"/>
    </row>
    <row r="2053" spans="1:2" ht="14.25">
      <c r="A2053" s="3"/>
      <c r="B2053" s="3"/>
    </row>
    <row r="2054" spans="1:2" ht="14.25">
      <c r="A2054" s="3"/>
      <c r="B2054" s="3"/>
    </row>
    <row r="2055" spans="1:2" ht="14.25">
      <c r="A2055" s="3"/>
      <c r="B2055" s="3"/>
    </row>
    <row r="2056" spans="1:2" ht="14.25">
      <c r="A2056" s="3"/>
      <c r="B2056" s="3"/>
    </row>
    <row r="2057" spans="1:2" ht="14.25">
      <c r="A2057" s="3"/>
      <c r="B2057" s="3"/>
    </row>
    <row r="2058" spans="1:2" ht="14.25">
      <c r="A2058" s="3"/>
      <c r="B2058" s="3"/>
    </row>
    <row r="2059" spans="1:2" ht="14.25">
      <c r="A2059" s="3"/>
      <c r="B2059" s="3"/>
    </row>
    <row r="2060" spans="1:2" ht="14.25">
      <c r="A2060" s="3"/>
      <c r="B2060" s="3"/>
    </row>
    <row r="2061" spans="1:2" ht="14.25">
      <c r="A2061" s="3"/>
      <c r="B2061" s="3"/>
    </row>
    <row r="2062" spans="1:2" ht="14.25">
      <c r="A2062" s="3"/>
      <c r="B2062" s="3"/>
    </row>
    <row r="2063" spans="1:2" ht="14.25">
      <c r="A2063" s="3"/>
      <c r="B2063" s="3"/>
    </row>
    <row r="2064" spans="1:2" ht="14.25">
      <c r="A2064" s="3"/>
      <c r="B2064" s="3"/>
    </row>
    <row r="2065" spans="1:2" ht="14.25">
      <c r="A2065" s="3"/>
      <c r="B2065" s="3"/>
    </row>
    <row r="2066" spans="1:2" ht="14.25">
      <c r="A2066" s="3"/>
      <c r="B2066" s="3"/>
    </row>
    <row r="2067" spans="1:2" ht="14.25">
      <c r="A2067" s="3"/>
      <c r="B2067" s="3"/>
    </row>
    <row r="2068" spans="1:2" ht="14.25">
      <c r="A2068" s="3"/>
      <c r="B2068" s="3"/>
    </row>
    <row r="2069" spans="1:2" ht="14.25">
      <c r="A2069" s="3"/>
      <c r="B2069" s="3"/>
    </row>
    <row r="2070" spans="1:2" ht="14.25">
      <c r="A2070" s="3"/>
      <c r="B2070" s="3"/>
    </row>
    <row r="2071" spans="1:2" ht="14.25">
      <c r="A2071" s="3"/>
      <c r="B2071" s="3"/>
    </row>
    <row r="2072" spans="1:2" ht="14.25">
      <c r="A2072" s="3"/>
      <c r="B2072" s="3"/>
    </row>
    <row r="2073" spans="1:2" ht="14.25">
      <c r="A2073" s="3"/>
      <c r="B2073" s="3"/>
    </row>
    <row r="2074" spans="1:2" ht="14.25">
      <c r="A2074" s="3"/>
      <c r="B2074" s="3"/>
    </row>
    <row r="2075" spans="1:2" ht="14.25">
      <c r="A2075" s="3"/>
      <c r="B2075" s="3"/>
    </row>
    <row r="2076" spans="1:2" ht="14.25">
      <c r="A2076" s="3"/>
      <c r="B2076" s="3"/>
    </row>
    <row r="2077" spans="1:2" ht="14.25">
      <c r="A2077" s="3"/>
      <c r="B2077" s="3"/>
    </row>
    <row r="2078" spans="1:2" ht="14.25">
      <c r="A2078" s="3"/>
      <c r="B2078" s="3"/>
    </row>
    <row r="2079" spans="1:2" ht="14.25">
      <c r="A2079" s="3"/>
      <c r="B2079" s="3"/>
    </row>
    <row r="2080" spans="1:2" ht="14.25">
      <c r="A2080" s="3"/>
      <c r="B2080" s="3"/>
    </row>
    <row r="2081" spans="1:2" ht="14.25">
      <c r="A2081" s="3"/>
      <c r="B2081" s="3"/>
    </row>
    <row r="2082" spans="1:2" ht="14.25">
      <c r="A2082" s="3"/>
      <c r="B2082" s="3"/>
    </row>
    <row r="2083" spans="1:2" ht="14.25">
      <c r="A2083" s="3"/>
      <c r="B2083" s="3"/>
    </row>
    <row r="2084" spans="1:2" ht="14.25">
      <c r="A2084" s="3"/>
      <c r="B2084" s="3"/>
    </row>
    <row r="2085" spans="1:2" ht="14.25">
      <c r="A2085" s="3"/>
      <c r="B2085" s="3"/>
    </row>
    <row r="2086" spans="1:2" ht="14.25">
      <c r="A2086" s="3"/>
      <c r="B2086" s="3"/>
    </row>
    <row r="2087" spans="1:2" ht="14.25">
      <c r="A2087" s="3"/>
      <c r="B2087" s="3"/>
    </row>
    <row r="2088" spans="1:2" ht="14.25">
      <c r="A2088" s="3"/>
      <c r="B2088" s="3"/>
    </row>
    <row r="2089" spans="1:2" ht="14.25">
      <c r="A2089" s="3"/>
      <c r="B2089" s="3"/>
    </row>
    <row r="2090" spans="1:2" ht="14.25">
      <c r="A2090" s="3"/>
      <c r="B2090" s="3"/>
    </row>
    <row r="2091" spans="1:2" ht="14.25">
      <c r="A2091" s="3"/>
      <c r="B2091" s="3"/>
    </row>
    <row r="2092" spans="1:2" ht="14.25">
      <c r="A2092" s="3"/>
      <c r="B2092" s="3"/>
    </row>
    <row r="2093" spans="1:2" ht="14.25">
      <c r="A2093" s="3"/>
      <c r="B2093" s="3"/>
    </row>
    <row r="2094" spans="1:2" ht="14.25">
      <c r="A2094" s="3"/>
      <c r="B2094" s="3"/>
    </row>
    <row r="2095" spans="1:2" ht="14.25">
      <c r="A2095" s="3"/>
      <c r="B2095" s="3"/>
    </row>
    <row r="2096" spans="1:2" ht="14.25">
      <c r="A2096" s="3"/>
      <c r="B2096" s="3"/>
    </row>
    <row r="2097" spans="1:2" ht="14.25">
      <c r="A2097" s="3"/>
      <c r="B2097" s="3"/>
    </row>
    <row r="2098" spans="1:2" ht="14.25">
      <c r="A2098" s="3"/>
      <c r="B2098" s="3"/>
    </row>
    <row r="2099" spans="1:2" ht="14.25">
      <c r="A2099" s="3"/>
      <c r="B2099" s="3"/>
    </row>
    <row r="2100" spans="1:2" ht="14.25">
      <c r="A2100" s="3"/>
      <c r="B2100" s="3"/>
    </row>
    <row r="2101" spans="1:2" ht="14.25">
      <c r="A2101" s="3"/>
      <c r="B2101" s="3"/>
    </row>
    <row r="2102" spans="1:2" ht="14.25">
      <c r="A2102" s="3"/>
      <c r="B2102" s="3"/>
    </row>
    <row r="2103" spans="1:2" ht="14.25">
      <c r="A2103" s="3"/>
      <c r="B2103" s="3"/>
    </row>
    <row r="2104" spans="1:2" ht="14.25">
      <c r="A2104" s="3"/>
      <c r="B2104" s="3"/>
    </row>
    <row r="2105" spans="1:2" ht="14.25">
      <c r="A2105" s="3"/>
      <c r="B2105" s="3"/>
    </row>
    <row r="2106" spans="1:2" ht="14.25">
      <c r="A2106" s="3"/>
      <c r="B2106" s="3"/>
    </row>
    <row r="2107" spans="1:2" ht="14.25">
      <c r="A2107" s="3"/>
      <c r="B2107" s="3"/>
    </row>
    <row r="2108" spans="1:2" ht="14.25">
      <c r="A2108" s="3"/>
      <c r="B2108" s="3"/>
    </row>
    <row r="2109" spans="1:2" ht="14.25">
      <c r="A2109" s="3"/>
      <c r="B2109" s="3"/>
    </row>
    <row r="2110" spans="1:2" ht="14.25">
      <c r="A2110" s="3"/>
      <c r="B2110" s="3"/>
    </row>
    <row r="2111" spans="1:2" ht="14.25">
      <c r="A2111" s="3"/>
      <c r="B2111" s="3"/>
    </row>
    <row r="2112" spans="1:2" ht="14.25">
      <c r="A2112" s="3"/>
      <c r="B2112" s="3"/>
    </row>
    <row r="2113" spans="1:2" ht="14.25">
      <c r="A2113" s="3"/>
      <c r="B2113" s="3"/>
    </row>
    <row r="2114" spans="1:2" ht="14.25">
      <c r="A2114" s="3"/>
      <c r="B2114" s="3"/>
    </row>
    <row r="2115" spans="1:2" ht="14.25">
      <c r="A2115" s="3"/>
      <c r="B2115" s="3"/>
    </row>
    <row r="2116" spans="1:2" ht="14.25">
      <c r="A2116" s="3"/>
      <c r="B2116" s="3"/>
    </row>
    <row r="2117" spans="1:2" ht="14.25">
      <c r="A2117" s="3"/>
      <c r="B2117" s="3"/>
    </row>
    <row r="2118" spans="1:2" ht="14.25">
      <c r="A2118" s="3"/>
      <c r="B2118" s="3"/>
    </row>
    <row r="2119" spans="1:2" ht="14.25">
      <c r="A2119" s="3"/>
      <c r="B2119" s="3"/>
    </row>
    <row r="2120" spans="1:2" ht="14.25">
      <c r="A2120" s="3"/>
      <c r="B2120" s="3"/>
    </row>
    <row r="2121" spans="1:2" ht="14.25">
      <c r="A2121" s="3"/>
      <c r="B2121" s="3"/>
    </row>
    <row r="2122" spans="1:2" ht="14.25">
      <c r="A2122" s="3"/>
      <c r="B2122" s="3"/>
    </row>
    <row r="2123" spans="1:2" ht="14.25">
      <c r="A2123" s="3"/>
      <c r="B2123" s="3"/>
    </row>
    <row r="2124" spans="1:2" ht="14.25">
      <c r="A2124" s="3"/>
      <c r="B2124" s="3"/>
    </row>
    <row r="2125" spans="1:2" ht="14.25">
      <c r="A2125" s="3"/>
      <c r="B2125" s="3"/>
    </row>
    <row r="2126" spans="1:2" ht="14.25">
      <c r="A2126" s="3"/>
      <c r="B2126" s="3"/>
    </row>
    <row r="2127" spans="1:2" ht="14.25">
      <c r="A2127" s="3"/>
      <c r="B2127" s="3"/>
    </row>
    <row r="2128" spans="1:2" ht="14.25">
      <c r="A2128" s="3"/>
      <c r="B2128" s="3"/>
    </row>
    <row r="2129" spans="1:2" ht="14.25">
      <c r="A2129" s="3"/>
      <c r="B2129" s="3"/>
    </row>
    <row r="2130" spans="1:2" ht="14.25">
      <c r="A2130" s="3"/>
      <c r="B2130" s="3"/>
    </row>
    <row r="2131" spans="1:2" ht="14.25">
      <c r="A2131" s="3"/>
      <c r="B2131" s="3"/>
    </row>
    <row r="2132" spans="1:2" ht="14.25">
      <c r="A2132" s="3"/>
      <c r="B2132" s="3"/>
    </row>
    <row r="2133" spans="1:2" ht="14.25">
      <c r="A2133" s="3"/>
      <c r="B2133" s="3"/>
    </row>
    <row r="2134" spans="1:2" ht="14.25">
      <c r="A2134" s="3"/>
      <c r="B2134" s="3"/>
    </row>
    <row r="2135" spans="1:2" ht="14.25">
      <c r="A2135" s="3"/>
      <c r="B2135" s="3"/>
    </row>
    <row r="2136" spans="1:2" ht="14.25">
      <c r="A2136" s="3"/>
      <c r="B2136" s="3"/>
    </row>
    <row r="2137" spans="1:2" ht="14.25">
      <c r="A2137" s="3"/>
      <c r="B2137" s="3"/>
    </row>
    <row r="2138" spans="1:2" ht="14.25">
      <c r="A2138" s="3"/>
      <c r="B2138" s="3"/>
    </row>
    <row r="2139" spans="1:2" ht="14.25">
      <c r="A2139" s="3"/>
      <c r="B2139" s="3"/>
    </row>
    <row r="2140" spans="1:2" ht="14.25">
      <c r="A2140" s="3"/>
      <c r="B2140" s="3"/>
    </row>
    <row r="2141" spans="1:2" ht="14.25">
      <c r="A2141" s="3"/>
      <c r="B2141" s="3"/>
    </row>
    <row r="2142" spans="1:2" ht="14.25">
      <c r="A2142" s="3"/>
      <c r="B2142" s="3"/>
    </row>
    <row r="2143" spans="1:2" ht="14.25">
      <c r="A2143" s="3"/>
      <c r="B2143" s="3"/>
    </row>
    <row r="2144" spans="1:2" ht="14.25">
      <c r="A2144" s="3"/>
      <c r="B2144" s="3"/>
    </row>
    <row r="2145" spans="1:2" ht="14.25">
      <c r="A2145" s="3"/>
      <c r="B2145" s="3"/>
    </row>
    <row r="2146" spans="1:2" ht="14.25">
      <c r="A2146" s="3"/>
      <c r="B2146" s="3"/>
    </row>
    <row r="2147" spans="1:2" ht="14.25">
      <c r="A2147" s="3"/>
      <c r="B2147" s="3"/>
    </row>
    <row r="2148" spans="1:2" ht="14.25">
      <c r="A2148" s="3"/>
      <c r="B2148" s="3"/>
    </row>
    <row r="2149" spans="1:2" ht="14.25">
      <c r="A2149" s="3"/>
      <c r="B2149" s="3"/>
    </row>
    <row r="2150" spans="1:2" ht="14.25">
      <c r="A2150" s="3"/>
      <c r="B2150" s="3"/>
    </row>
    <row r="2151" spans="1:2" ht="14.25">
      <c r="A2151" s="3"/>
      <c r="B2151" s="3"/>
    </row>
    <row r="2152" spans="1:2" ht="14.25">
      <c r="A2152" s="3"/>
      <c r="B2152" s="3"/>
    </row>
    <row r="2153" spans="1:2" ht="14.25">
      <c r="A2153" s="3"/>
      <c r="B2153" s="3"/>
    </row>
    <row r="2154" spans="1:2" ht="14.25">
      <c r="A2154" s="3"/>
      <c r="B2154" s="3"/>
    </row>
    <row r="2155" spans="1:2" ht="14.25">
      <c r="A2155" s="3"/>
      <c r="B2155" s="3"/>
    </row>
    <row r="2156" spans="1:2" ht="14.25">
      <c r="A2156" s="3"/>
      <c r="B2156" s="3"/>
    </row>
    <row r="2157" spans="1:2" ht="14.25">
      <c r="A2157" s="3"/>
      <c r="B2157" s="3"/>
    </row>
    <row r="2158" spans="1:2" ht="14.25">
      <c r="A2158" s="3"/>
      <c r="B2158" s="3"/>
    </row>
    <row r="2159" spans="1:2" ht="14.25">
      <c r="A2159" s="3"/>
      <c r="B2159" s="3"/>
    </row>
    <row r="2160" spans="1:2" ht="14.25">
      <c r="A2160" s="3"/>
      <c r="B2160" s="3"/>
    </row>
    <row r="2161" spans="1:2" ht="14.25">
      <c r="A2161" s="3"/>
      <c r="B2161" s="3"/>
    </row>
    <row r="2162" spans="1:2" ht="14.25">
      <c r="A2162" s="3"/>
      <c r="B2162" s="3"/>
    </row>
    <row r="2163" spans="1:2" ht="14.25">
      <c r="A2163" s="3"/>
      <c r="B2163" s="3"/>
    </row>
    <row r="2164" spans="1:2" ht="14.25">
      <c r="A2164" s="3"/>
      <c r="B2164" s="3"/>
    </row>
    <row r="2165" spans="1:2" ht="14.25">
      <c r="A2165" s="3"/>
      <c r="B2165" s="3"/>
    </row>
    <row r="2166" spans="1:2" ht="14.25">
      <c r="A2166" s="3"/>
      <c r="B2166" s="3"/>
    </row>
    <row r="2167" spans="1:2" ht="14.25">
      <c r="A2167" s="3"/>
      <c r="B2167" s="3"/>
    </row>
    <row r="2168" spans="1:2" ht="14.25">
      <c r="A2168" s="3"/>
      <c r="B2168" s="3"/>
    </row>
    <row r="2169" spans="1:2" ht="14.25">
      <c r="A2169" s="3"/>
      <c r="B2169" s="3"/>
    </row>
    <row r="2170" spans="1:2" ht="14.25">
      <c r="A2170" s="3"/>
      <c r="B2170" s="3"/>
    </row>
    <row r="2171" spans="1:2" ht="14.25">
      <c r="A2171" s="3"/>
      <c r="B2171" s="3"/>
    </row>
    <row r="2172" spans="1:2" ht="14.25">
      <c r="A2172" s="3"/>
      <c r="B2172" s="3"/>
    </row>
    <row r="2173" spans="1:2" ht="14.25">
      <c r="A2173" s="3"/>
      <c r="B2173" s="3"/>
    </row>
    <row r="2174" spans="1:2" ht="14.25">
      <c r="A2174" s="3"/>
      <c r="B2174" s="3"/>
    </row>
    <row r="2175" spans="1:2" ht="14.25">
      <c r="A2175" s="3"/>
      <c r="B2175" s="3"/>
    </row>
    <row r="2176" spans="1:2" ht="14.25">
      <c r="A2176" s="3"/>
      <c r="B2176" s="3"/>
    </row>
    <row r="2177" spans="1:2" ht="14.25">
      <c r="A2177" s="3"/>
      <c r="B2177" s="3"/>
    </row>
    <row r="2178" spans="1:2" ht="14.25">
      <c r="A2178" s="3"/>
      <c r="B2178" s="3"/>
    </row>
    <row r="2179" spans="1:2" ht="14.25">
      <c r="A2179" s="3"/>
      <c r="B2179" s="3"/>
    </row>
    <row r="2180" spans="1:2" ht="14.25">
      <c r="A2180" s="3"/>
      <c r="B2180" s="3"/>
    </row>
    <row r="2181" spans="1:2" ht="14.25">
      <c r="A2181" s="3"/>
      <c r="B2181" s="3"/>
    </row>
    <row r="2182" spans="1:2" ht="14.25">
      <c r="A2182" s="3"/>
      <c r="B2182" s="3"/>
    </row>
    <row r="2183" spans="1:2" ht="14.25">
      <c r="A2183" s="3"/>
      <c r="B2183" s="3"/>
    </row>
    <row r="2184" spans="1:2" ht="14.25">
      <c r="A2184" s="3"/>
      <c r="B2184" s="3"/>
    </row>
    <row r="2185" spans="1:2" ht="14.25">
      <c r="A2185" s="3"/>
      <c r="B2185" s="3"/>
    </row>
    <row r="2186" spans="1:2" ht="14.25">
      <c r="A2186" s="3"/>
      <c r="B2186" s="3"/>
    </row>
    <row r="2187" spans="1:2" ht="14.25">
      <c r="A2187" s="3"/>
      <c r="B2187" s="3"/>
    </row>
    <row r="2188" spans="1:2" ht="14.25">
      <c r="A2188" s="3"/>
      <c r="B2188" s="3"/>
    </row>
    <row r="2189" spans="1:2" ht="14.25">
      <c r="A2189" s="3"/>
      <c r="B2189" s="3"/>
    </row>
    <row r="2190" spans="1:2" ht="14.25">
      <c r="A2190" s="3"/>
      <c r="B2190" s="3"/>
    </row>
    <row r="2191" spans="1:2" ht="14.25">
      <c r="A2191" s="3"/>
      <c r="B2191" s="3"/>
    </row>
    <row r="2192" spans="1:2" ht="14.25">
      <c r="A2192" s="3"/>
      <c r="B2192" s="3"/>
    </row>
    <row r="2193" spans="1:2" ht="14.25">
      <c r="A2193" s="3"/>
      <c r="B2193" s="3"/>
    </row>
    <row r="2194" spans="1:2" ht="14.25">
      <c r="A2194" s="3"/>
      <c r="B2194" s="3"/>
    </row>
    <row r="2195" spans="1:2" ht="14.25">
      <c r="A2195" s="3"/>
      <c r="B2195" s="3"/>
    </row>
    <row r="2196" spans="1:2" ht="14.25">
      <c r="A2196" s="3"/>
      <c r="B2196" s="3"/>
    </row>
    <row r="2197" spans="1:2" ht="14.25">
      <c r="A2197" s="3"/>
      <c r="B2197" s="3"/>
    </row>
    <row r="2198" spans="1:2" ht="14.25">
      <c r="A2198" s="3"/>
      <c r="B2198" s="3"/>
    </row>
    <row r="2199" spans="1:2" ht="14.25">
      <c r="A2199" s="3"/>
      <c r="B2199" s="3"/>
    </row>
    <row r="2200" spans="1:2" ht="14.25">
      <c r="A2200" s="3"/>
      <c r="B2200" s="3"/>
    </row>
    <row r="2201" spans="1:2" ht="14.25">
      <c r="A2201" s="3"/>
      <c r="B2201" s="3"/>
    </row>
    <row r="2202" spans="1:2" ht="14.25">
      <c r="A2202" s="3"/>
      <c r="B2202" s="3"/>
    </row>
    <row r="2203" spans="1:2" ht="14.25">
      <c r="A2203" s="3"/>
      <c r="B2203" s="3"/>
    </row>
    <row r="2204" spans="1:2" ht="14.25">
      <c r="A2204" s="3"/>
      <c r="B2204" s="3"/>
    </row>
    <row r="2205" spans="1:2" ht="14.25">
      <c r="A2205" s="3"/>
      <c r="B2205" s="3"/>
    </row>
    <row r="2206" spans="1:2" ht="14.25">
      <c r="A2206" s="3"/>
      <c r="B2206" s="3"/>
    </row>
    <row r="2207" spans="1:2" ht="14.25">
      <c r="A2207" s="3"/>
      <c r="B2207" s="3"/>
    </row>
    <row r="2208" spans="1:2" ht="14.25">
      <c r="A2208" s="3"/>
      <c r="B2208" s="3"/>
    </row>
    <row r="2209" spans="1:2" ht="14.25">
      <c r="A2209" s="3"/>
      <c r="B2209" s="3"/>
    </row>
    <row r="2210" spans="1:2" ht="14.25">
      <c r="A2210" s="3"/>
      <c r="B2210" s="3"/>
    </row>
    <row r="2211" spans="1:2" ht="14.25">
      <c r="A2211" s="3"/>
      <c r="B2211" s="3"/>
    </row>
    <row r="2212" spans="1:2" ht="14.25">
      <c r="A2212" s="3"/>
      <c r="B2212" s="3"/>
    </row>
    <row r="2213" spans="1:2" ht="14.25">
      <c r="A2213" s="3"/>
      <c r="B2213" s="3"/>
    </row>
    <row r="2214" spans="1:2" ht="14.25">
      <c r="A2214" s="3"/>
      <c r="B2214" s="3"/>
    </row>
    <row r="2215" spans="1:2" ht="14.25">
      <c r="A2215" s="3"/>
      <c r="B2215" s="3"/>
    </row>
    <row r="2216" spans="1:2" ht="14.25">
      <c r="A2216" s="3"/>
      <c r="B2216" s="3"/>
    </row>
    <row r="2217" spans="1:2" ht="14.25">
      <c r="A2217" s="3"/>
      <c r="B2217" s="3"/>
    </row>
    <row r="2218" spans="1:2" ht="14.25">
      <c r="A2218" s="3"/>
      <c r="B2218" s="3"/>
    </row>
    <row r="2219" spans="1:2" ht="14.25">
      <c r="A2219" s="3"/>
      <c r="B2219" s="3"/>
    </row>
    <row r="2220" spans="1:2" ht="14.25">
      <c r="A2220" s="3"/>
      <c r="B2220" s="3"/>
    </row>
    <row r="2221" spans="1:2" ht="14.25">
      <c r="A2221" s="3"/>
      <c r="B2221" s="3"/>
    </row>
    <row r="2222" spans="1:2" ht="14.25">
      <c r="A2222" s="3"/>
      <c r="B2222" s="3"/>
    </row>
    <row r="2223" spans="1:2" ht="14.25">
      <c r="A2223" s="3"/>
      <c r="B2223" s="3"/>
    </row>
    <row r="2224" spans="1:2" ht="14.25">
      <c r="A2224" s="3"/>
      <c r="B2224" s="3"/>
    </row>
    <row r="2225" spans="1:2" ht="14.25">
      <c r="A2225" s="3"/>
      <c r="B2225" s="3"/>
    </row>
    <row r="2226" spans="1:2" ht="14.25">
      <c r="A2226" s="3"/>
      <c r="B2226" s="3"/>
    </row>
    <row r="2227" spans="1:2" ht="14.25">
      <c r="A2227" s="3"/>
      <c r="B2227" s="3"/>
    </row>
    <row r="2228" spans="1:2" ht="14.25">
      <c r="A2228" s="3"/>
      <c r="B2228" s="3"/>
    </row>
    <row r="2229" spans="1:2" ht="14.25">
      <c r="A2229" s="3"/>
      <c r="B2229" s="3"/>
    </row>
    <row r="2230" spans="1:2" ht="14.25">
      <c r="A2230" s="3"/>
      <c r="B2230" s="3"/>
    </row>
    <row r="2231" spans="1:2" ht="14.25">
      <c r="A2231" s="3"/>
      <c r="B2231" s="3"/>
    </row>
    <row r="2232" spans="1:2" ht="14.25">
      <c r="A2232" s="3"/>
      <c r="B2232" s="3"/>
    </row>
    <row r="2233" spans="1:2" ht="14.25">
      <c r="A2233" s="3"/>
      <c r="B2233" s="3"/>
    </row>
    <row r="2234" spans="1:2" ht="14.25">
      <c r="A2234" s="3"/>
      <c r="B2234" s="3"/>
    </row>
    <row r="2235" spans="1:2" ht="14.25">
      <c r="A2235" s="3"/>
      <c r="B2235" s="3"/>
    </row>
    <row r="2236" spans="1:2" ht="14.25">
      <c r="A2236" s="3"/>
      <c r="B2236" s="3"/>
    </row>
    <row r="2237" spans="1:2" ht="14.25">
      <c r="A2237" s="3"/>
      <c r="B2237" s="3"/>
    </row>
    <row r="2238" spans="1:2" ht="14.25">
      <c r="A2238" s="3"/>
      <c r="B2238" s="3"/>
    </row>
    <row r="2239" spans="1:2" ht="14.25">
      <c r="A2239" s="3"/>
      <c r="B2239" s="3"/>
    </row>
    <row r="2240" spans="1:2" ht="14.25">
      <c r="A2240" s="3"/>
      <c r="B2240" s="3"/>
    </row>
    <row r="2241" spans="1:2" ht="14.25">
      <c r="A2241" s="3"/>
      <c r="B2241" s="3"/>
    </row>
    <row r="2242" spans="1:2" ht="14.25">
      <c r="A2242" s="3"/>
      <c r="B2242" s="3"/>
    </row>
    <row r="2243" spans="1:2" ht="14.25">
      <c r="A2243" s="3"/>
      <c r="B2243" s="3"/>
    </row>
    <row r="2244" spans="1:2" ht="14.25">
      <c r="A2244" s="3"/>
      <c r="B2244" s="3"/>
    </row>
    <row r="2245" spans="1:2" ht="14.25">
      <c r="A2245" s="3"/>
      <c r="B2245" s="3"/>
    </row>
    <row r="2246" spans="1:2" ht="14.25">
      <c r="A2246" s="3"/>
      <c r="B2246" s="3"/>
    </row>
    <row r="2247" spans="1:2" ht="14.25">
      <c r="A2247" s="3"/>
      <c r="B2247" s="3"/>
    </row>
    <row r="2248" spans="1:2" ht="14.25">
      <c r="A2248" s="3"/>
      <c r="B2248" s="3"/>
    </row>
    <row r="2249" spans="1:2" ht="14.25">
      <c r="A2249" s="3"/>
      <c r="B2249" s="3"/>
    </row>
    <row r="2250" spans="1:2" ht="14.25">
      <c r="A2250" s="3"/>
      <c r="B2250" s="3"/>
    </row>
    <row r="2251" spans="1:2" ht="14.25">
      <c r="A2251" s="3"/>
      <c r="B2251" s="3"/>
    </row>
    <row r="2252" spans="1:2" ht="14.25">
      <c r="A2252" s="3"/>
      <c r="B2252" s="3"/>
    </row>
    <row r="2253" spans="1:2" ht="14.25">
      <c r="A2253" s="3"/>
      <c r="B2253" s="3"/>
    </row>
    <row r="2254" spans="1:2" ht="14.25">
      <c r="A2254" s="3"/>
      <c r="B2254" s="3"/>
    </row>
    <row r="2255" spans="1:2" ht="14.25">
      <c r="A2255" s="3"/>
      <c r="B2255" s="3"/>
    </row>
    <row r="2256" spans="1:2" ht="14.25">
      <c r="A2256" s="3"/>
      <c r="B2256" s="3"/>
    </row>
    <row r="2257" spans="1:2" ht="14.25">
      <c r="A2257" s="3"/>
      <c r="B2257" s="3"/>
    </row>
    <row r="2258" spans="1:2" ht="14.25">
      <c r="A2258" s="3"/>
      <c r="B2258" s="3"/>
    </row>
    <row r="2259" spans="1:2" ht="14.25">
      <c r="A2259" s="3"/>
      <c r="B2259" s="3"/>
    </row>
    <row r="2260" spans="1:2" ht="14.25">
      <c r="A2260" s="3"/>
      <c r="B2260" s="3"/>
    </row>
    <row r="2261" spans="1:2" ht="14.25">
      <c r="A2261" s="3"/>
      <c r="B2261" s="3"/>
    </row>
    <row r="2262" spans="1:2" ht="14.25">
      <c r="A2262" s="3"/>
      <c r="B2262" s="3"/>
    </row>
    <row r="2263" spans="1:2" ht="14.25">
      <c r="A2263" s="3"/>
      <c r="B2263" s="3"/>
    </row>
    <row r="2264" spans="1:2" ht="14.25">
      <c r="A2264" s="3"/>
      <c r="B2264" s="3"/>
    </row>
    <row r="2265" spans="1:2" ht="14.25">
      <c r="A2265" s="3"/>
      <c r="B2265" s="3"/>
    </row>
    <row r="2266" spans="1:2" ht="14.25">
      <c r="A2266" s="3"/>
      <c r="B2266" s="3"/>
    </row>
    <row r="2267" spans="1:2" ht="14.25">
      <c r="A2267" s="3"/>
      <c r="B2267" s="3"/>
    </row>
    <row r="2268" spans="1:2" ht="14.25">
      <c r="A2268" s="3"/>
      <c r="B2268" s="3"/>
    </row>
    <row r="2269" spans="1:2" ht="14.25">
      <c r="A2269" s="3"/>
      <c r="B2269" s="3"/>
    </row>
    <row r="2270" spans="1:2" ht="14.25">
      <c r="A2270" s="3"/>
      <c r="B2270" s="3"/>
    </row>
    <row r="2271" spans="1:2" ht="14.25">
      <c r="A2271" s="3"/>
      <c r="B2271" s="3"/>
    </row>
    <row r="2272" spans="1:2" ht="14.25">
      <c r="A2272" s="3"/>
      <c r="B2272" s="3"/>
    </row>
    <row r="2273" spans="1:2" ht="14.25">
      <c r="A2273" s="3"/>
      <c r="B2273" s="3"/>
    </row>
    <row r="2274" spans="1:2" ht="14.25">
      <c r="A2274" s="3"/>
      <c r="B2274" s="3"/>
    </row>
    <row r="2275" spans="1:2" ht="14.25">
      <c r="A2275" s="3"/>
      <c r="B2275" s="3"/>
    </row>
    <row r="2276" spans="1:2" ht="14.25">
      <c r="A2276" s="3"/>
      <c r="B2276" s="3"/>
    </row>
    <row r="2277" spans="1:2" ht="14.25">
      <c r="A2277" s="3"/>
      <c r="B2277" s="3"/>
    </row>
    <row r="2278" spans="1:2" ht="14.25">
      <c r="A2278" s="3"/>
      <c r="B2278" s="3"/>
    </row>
    <row r="2279" spans="1:2" ht="14.25">
      <c r="A2279" s="3"/>
      <c r="B2279" s="3"/>
    </row>
    <row r="2280" spans="1:2" ht="14.25">
      <c r="A2280" s="3"/>
      <c r="B2280" s="3"/>
    </row>
    <row r="2281" spans="1:2" ht="14.25">
      <c r="A2281" s="3"/>
      <c r="B2281" s="3"/>
    </row>
    <row r="2282" spans="1:2" ht="14.25">
      <c r="A2282" s="3"/>
      <c r="B2282" s="3"/>
    </row>
    <row r="2283" spans="1:2" ht="14.25">
      <c r="A2283" s="3"/>
      <c r="B2283" s="3"/>
    </row>
    <row r="2284" spans="1:2" ht="14.25">
      <c r="A2284" s="3"/>
      <c r="B2284" s="3"/>
    </row>
    <row r="2285" spans="1:2" ht="14.25">
      <c r="A2285" s="3"/>
      <c r="B2285" s="3"/>
    </row>
    <row r="2286" spans="1:2" ht="14.25">
      <c r="A2286" s="3"/>
      <c r="B2286" s="3"/>
    </row>
    <row r="2287" spans="1:2" ht="14.25">
      <c r="A2287" s="3"/>
      <c r="B2287" s="3"/>
    </row>
    <row r="2288" spans="1:2" ht="14.25">
      <c r="A2288" s="3"/>
      <c r="B2288" s="3"/>
    </row>
    <row r="2289" spans="1:2" ht="14.25">
      <c r="A2289" s="3"/>
      <c r="B2289" s="3"/>
    </row>
    <row r="2290" spans="1:2" ht="14.25">
      <c r="A2290" s="3"/>
      <c r="B2290" s="3"/>
    </row>
    <row r="2291" spans="1:2" ht="14.25">
      <c r="A2291" s="3"/>
      <c r="B2291" s="3"/>
    </row>
    <row r="2292" spans="1:2" ht="14.25">
      <c r="A2292" s="3"/>
      <c r="B2292" s="3"/>
    </row>
    <row r="2293" spans="1:2" ht="14.25">
      <c r="A2293" s="3"/>
      <c r="B2293" s="3"/>
    </row>
    <row r="2294" spans="1:2" ht="14.25">
      <c r="A2294" s="3"/>
      <c r="B2294" s="3"/>
    </row>
    <row r="2295" spans="1:2" ht="14.25">
      <c r="A2295" s="3"/>
      <c r="B2295" s="3"/>
    </row>
    <row r="2296" spans="1:2" ht="14.25">
      <c r="A2296" s="3"/>
      <c r="B2296" s="3"/>
    </row>
    <row r="2297" spans="1:2" ht="14.25">
      <c r="A2297" s="3"/>
      <c r="B2297" s="3"/>
    </row>
    <row r="2298" spans="1:2" ht="14.25">
      <c r="A2298" s="3"/>
      <c r="B2298" s="3"/>
    </row>
    <row r="2299" spans="1:2" ht="14.25">
      <c r="A2299" s="3"/>
      <c r="B2299" s="3"/>
    </row>
    <row r="2300" spans="1:2" ht="14.25">
      <c r="A2300" s="3"/>
      <c r="B2300" s="3"/>
    </row>
    <row r="2301" spans="1:2" ht="14.25">
      <c r="A2301" s="3"/>
      <c r="B2301" s="3"/>
    </row>
    <row r="2302" spans="1:2" ht="14.25">
      <c r="A2302" s="3"/>
      <c r="B2302" s="3"/>
    </row>
    <row r="2303" spans="1:2" ht="14.25">
      <c r="A2303" s="3"/>
      <c r="B2303" s="3"/>
    </row>
    <row r="2304" spans="1:2" ht="14.25">
      <c r="A2304" s="3"/>
      <c r="B2304" s="3"/>
    </row>
    <row r="2305" spans="1:2" ht="14.25">
      <c r="A2305" s="3"/>
      <c r="B2305" s="3"/>
    </row>
    <row r="2306" spans="1:2" ht="14.25">
      <c r="A2306" s="3"/>
      <c r="B2306" s="3"/>
    </row>
    <row r="2307" spans="1:2" ht="14.25">
      <c r="A2307" s="3"/>
      <c r="B2307" s="3"/>
    </row>
    <row r="2308" spans="1:2" ht="14.25">
      <c r="A2308" s="3"/>
      <c r="B2308" s="3"/>
    </row>
    <row r="2309" spans="1:2" ht="14.25">
      <c r="A2309" s="3"/>
      <c r="B2309" s="3"/>
    </row>
    <row r="2310" spans="1:2" ht="14.25">
      <c r="A2310" s="3"/>
      <c r="B2310" s="3"/>
    </row>
    <row r="2311" spans="1:2" ht="14.25">
      <c r="A2311" s="3"/>
      <c r="B2311" s="3"/>
    </row>
    <row r="2312" spans="1:2" ht="14.25">
      <c r="A2312" s="3"/>
      <c r="B2312" s="3"/>
    </row>
    <row r="2313" spans="1:2" ht="14.25">
      <c r="A2313" s="3"/>
      <c r="B2313" s="3"/>
    </row>
    <row r="2314" spans="1:2" ht="14.25">
      <c r="A2314" s="3"/>
      <c r="B2314" s="3"/>
    </row>
    <row r="2315" spans="1:2" ht="14.25">
      <c r="A2315" s="3"/>
      <c r="B2315" s="3"/>
    </row>
    <row r="2316" spans="1:2" ht="14.25">
      <c r="A2316" s="3"/>
      <c r="B2316" s="3"/>
    </row>
    <row r="2317" spans="1:2" ht="14.25">
      <c r="A2317" s="3"/>
      <c r="B2317" s="3"/>
    </row>
    <row r="2318" spans="1:2" ht="14.25">
      <c r="A2318" s="3"/>
      <c r="B2318" s="3"/>
    </row>
    <row r="2319" spans="1:2" ht="14.25">
      <c r="A2319" s="3"/>
      <c r="B2319" s="3"/>
    </row>
    <row r="2320" spans="1:2" ht="14.25">
      <c r="A2320" s="3"/>
      <c r="B2320" s="3"/>
    </row>
    <row r="2321" spans="1:2" ht="14.25">
      <c r="A2321" s="3"/>
      <c r="B2321" s="3"/>
    </row>
    <row r="2322" spans="1:2" ht="14.25">
      <c r="A2322" s="3"/>
      <c r="B2322" s="3"/>
    </row>
    <row r="2323" spans="1:2" ht="14.25">
      <c r="A2323" s="3"/>
      <c r="B2323" s="3"/>
    </row>
    <row r="2324" spans="1:2" ht="14.25">
      <c r="A2324" s="3"/>
      <c r="B2324" s="3"/>
    </row>
    <row r="2325" spans="1:2" ht="14.25">
      <c r="A2325" s="3"/>
      <c r="B2325" s="3"/>
    </row>
    <row r="2326" spans="1:2" ht="14.25">
      <c r="A2326" s="3"/>
      <c r="B2326" s="3"/>
    </row>
    <row r="2327" spans="1:2" ht="14.25">
      <c r="A2327" s="3"/>
      <c r="B2327" s="3"/>
    </row>
    <row r="2328" spans="1:2" ht="14.25">
      <c r="A2328" s="3"/>
      <c r="B2328" s="3"/>
    </row>
    <row r="2329" spans="1:2" ht="14.25">
      <c r="A2329" s="3"/>
      <c r="B2329" s="3"/>
    </row>
    <row r="2330" spans="1:2" ht="14.25">
      <c r="A2330" s="3"/>
      <c r="B2330" s="3"/>
    </row>
    <row r="2331" spans="1:2" ht="14.25">
      <c r="A2331" s="3"/>
      <c r="B2331" s="3"/>
    </row>
    <row r="2332" spans="1:2" ht="14.25">
      <c r="A2332" s="3"/>
      <c r="B2332" s="3"/>
    </row>
    <row r="2333" spans="1:2" ht="14.25">
      <c r="A2333" s="3"/>
      <c r="B2333" s="3"/>
    </row>
    <row r="2334" spans="1:2" ht="14.25">
      <c r="A2334" s="3"/>
      <c r="B2334" s="3"/>
    </row>
    <row r="2335" spans="1:2" ht="14.25">
      <c r="A2335" s="3"/>
      <c r="B2335" s="3"/>
    </row>
    <row r="2336" spans="1:2" ht="14.25">
      <c r="A2336" s="3"/>
      <c r="B2336" s="3"/>
    </row>
    <row r="2337" spans="1:2" ht="14.25">
      <c r="A2337" s="3"/>
      <c r="B2337" s="3"/>
    </row>
    <row r="2338" spans="1:2" ht="14.25">
      <c r="A2338" s="3"/>
      <c r="B2338" s="3"/>
    </row>
    <row r="2339" spans="1:2" ht="14.25">
      <c r="A2339" s="3"/>
      <c r="B2339" s="3"/>
    </row>
    <row r="2340" spans="1:2" ht="14.25">
      <c r="A2340" s="3"/>
      <c r="B2340" s="3"/>
    </row>
    <row r="2341" spans="1:2" ht="14.25">
      <c r="A2341" s="3"/>
      <c r="B2341" s="3"/>
    </row>
    <row r="2342" spans="1:2" ht="14.25">
      <c r="A2342" s="3"/>
      <c r="B2342" s="3"/>
    </row>
    <row r="2343" spans="1:2" ht="14.25">
      <c r="A2343" s="3"/>
      <c r="B2343" s="3"/>
    </row>
    <row r="2344" spans="1:2" ht="14.25">
      <c r="A2344" s="3"/>
      <c r="B2344" s="3"/>
    </row>
    <row r="2345" spans="1:2" ht="14.25">
      <c r="A2345" s="3"/>
      <c r="B2345" s="3"/>
    </row>
    <row r="2346" spans="1:2" ht="14.25">
      <c r="A2346" s="3"/>
      <c r="B2346" s="3"/>
    </row>
    <row r="2347" spans="1:2" ht="14.25">
      <c r="A2347" s="3"/>
      <c r="B2347" s="3"/>
    </row>
    <row r="2348" spans="1:2" ht="14.25">
      <c r="A2348" s="3"/>
      <c r="B2348" s="3"/>
    </row>
    <row r="2349" spans="1:2" ht="14.25">
      <c r="A2349" s="3"/>
      <c r="B2349" s="3"/>
    </row>
    <row r="2350" spans="1:2" ht="14.25">
      <c r="A2350" s="3"/>
      <c r="B2350" s="3"/>
    </row>
    <row r="2351" spans="1:2" ht="14.25">
      <c r="A2351" s="3"/>
      <c r="B2351" s="3"/>
    </row>
    <row r="2352" spans="1:2" ht="14.25">
      <c r="A2352" s="3"/>
      <c r="B2352" s="3"/>
    </row>
    <row r="2353" spans="1:2" ht="14.25">
      <c r="A2353" s="3"/>
      <c r="B2353" s="3"/>
    </row>
    <row r="2354" spans="1:2" ht="14.25">
      <c r="A2354" s="3"/>
      <c r="B2354" s="3"/>
    </row>
    <row r="2355" spans="1:2" ht="14.25">
      <c r="A2355" s="3"/>
      <c r="B2355" s="3"/>
    </row>
    <row r="2356" spans="1:2" ht="14.25">
      <c r="A2356" s="3"/>
      <c r="B2356" s="3"/>
    </row>
    <row r="2357" spans="1:2" ht="14.25">
      <c r="A2357" s="3"/>
      <c r="B2357" s="3"/>
    </row>
    <row r="2358" spans="1:2" ht="14.25">
      <c r="A2358" s="3"/>
      <c r="B2358" s="3"/>
    </row>
    <row r="2359" spans="1:2" ht="14.25">
      <c r="A2359" s="3"/>
      <c r="B2359" s="3"/>
    </row>
    <row r="2360" spans="1:2" ht="14.25">
      <c r="A2360" s="3"/>
      <c r="B2360" s="3"/>
    </row>
    <row r="2361" spans="1:2" ht="14.25">
      <c r="A2361" s="3"/>
      <c r="B2361" s="3"/>
    </row>
    <row r="2362" spans="1:2" ht="14.25">
      <c r="A2362" s="3"/>
      <c r="B2362" s="3"/>
    </row>
    <row r="2363" spans="1:2" ht="14.25">
      <c r="A2363" s="3"/>
      <c r="B2363" s="3"/>
    </row>
    <row r="2364" spans="1:2" ht="14.25">
      <c r="A2364" s="3"/>
      <c r="B2364" s="3"/>
    </row>
    <row r="2365" spans="1:2" ht="14.25">
      <c r="A2365" s="3"/>
      <c r="B2365" s="3"/>
    </row>
    <row r="2366" spans="1:2" ht="14.25">
      <c r="A2366" s="3"/>
      <c r="B2366" s="3"/>
    </row>
    <row r="2367" spans="1:2" ht="14.25">
      <c r="A2367" s="3"/>
      <c r="B2367" s="3"/>
    </row>
    <row r="2368" spans="1:2" ht="14.25">
      <c r="A2368" s="3"/>
      <c r="B2368" s="3"/>
    </row>
    <row r="2369" spans="1:2" ht="14.25">
      <c r="A2369" s="3"/>
      <c r="B2369" s="3"/>
    </row>
    <row r="2370" spans="1:2" ht="14.25">
      <c r="A2370" s="3"/>
      <c r="B2370" s="3"/>
    </row>
    <row r="2371" spans="1:2" ht="14.25">
      <c r="A2371" s="3"/>
      <c r="B2371" s="3"/>
    </row>
    <row r="2372" spans="1:2" ht="14.25">
      <c r="A2372" s="3"/>
      <c r="B2372" s="3"/>
    </row>
    <row r="2373" spans="1:2" ht="14.25">
      <c r="A2373" s="3"/>
      <c r="B2373" s="3"/>
    </row>
    <row r="2374" spans="1:2" ht="14.25">
      <c r="A2374" s="3"/>
      <c r="B2374" s="3"/>
    </row>
    <row r="2375" spans="1:2" ht="14.25">
      <c r="A2375" s="3"/>
      <c r="B2375" s="3"/>
    </row>
    <row r="2376" spans="1:2" ht="14.25">
      <c r="A2376" s="3"/>
      <c r="B2376" s="3"/>
    </row>
    <row r="2377" spans="1:2" ht="14.25">
      <c r="A2377" s="3"/>
      <c r="B2377" s="3"/>
    </row>
    <row r="2378" spans="1:2" ht="14.25">
      <c r="A2378" s="3"/>
      <c r="B2378" s="3"/>
    </row>
    <row r="2379" spans="1:2" ht="14.25">
      <c r="A2379" s="3"/>
      <c r="B2379" s="3"/>
    </row>
    <row r="2380" spans="1:2" ht="14.25">
      <c r="A2380" s="3"/>
      <c r="B2380" s="3"/>
    </row>
    <row r="2381" spans="1:2" ht="14.25">
      <c r="A2381" s="3"/>
      <c r="B2381" s="3"/>
    </row>
    <row r="2382" spans="1:2" ht="14.25">
      <c r="A2382" s="3"/>
      <c r="B2382" s="3"/>
    </row>
    <row r="2383" spans="1:2" ht="14.25">
      <c r="A2383" s="3"/>
      <c r="B2383" s="3"/>
    </row>
    <row r="2384" spans="1:2" ht="14.25">
      <c r="A2384" s="3"/>
      <c r="B2384" s="3"/>
    </row>
    <row r="2385" spans="1:2" ht="14.25">
      <c r="A2385" s="3"/>
      <c r="B2385" s="3"/>
    </row>
    <row r="2386" spans="1:2" ht="14.25">
      <c r="A2386" s="3"/>
      <c r="B2386" s="3"/>
    </row>
    <row r="2387" spans="1:2" ht="14.25">
      <c r="A2387" s="3"/>
      <c r="B2387" s="3"/>
    </row>
    <row r="2388" spans="1:2" ht="14.25">
      <c r="A2388" s="3"/>
      <c r="B2388" s="3"/>
    </row>
    <row r="2389" spans="1:2" ht="14.25">
      <c r="A2389" s="3"/>
      <c r="B2389" s="3"/>
    </row>
    <row r="2390" spans="1:2" ht="14.25">
      <c r="A2390" s="3"/>
      <c r="B2390" s="3"/>
    </row>
    <row r="2391" spans="1:2" ht="14.25">
      <c r="A2391" s="3"/>
      <c r="B2391" s="3"/>
    </row>
    <row r="2392" spans="1:2" ht="14.25">
      <c r="A2392" s="3"/>
      <c r="B2392" s="3"/>
    </row>
    <row r="2393" spans="1:2" ht="14.25">
      <c r="A2393" s="3"/>
      <c r="B2393" s="3"/>
    </row>
    <row r="2394" spans="1:2" ht="14.25">
      <c r="A2394" s="3"/>
      <c r="B2394" s="3"/>
    </row>
    <row r="2395" spans="1:2" ht="14.25">
      <c r="A2395" s="3"/>
      <c r="B2395" s="3"/>
    </row>
    <row r="2396" spans="1:2" ht="14.25">
      <c r="A2396" s="3"/>
      <c r="B2396" s="3"/>
    </row>
    <row r="2397" spans="1:2" ht="14.25">
      <c r="A2397" s="3"/>
      <c r="B2397" s="3"/>
    </row>
    <row r="2398" spans="1:2" ht="14.25">
      <c r="A2398" s="3"/>
      <c r="B2398" s="3"/>
    </row>
    <row r="2399" spans="1:2" ht="14.25">
      <c r="A2399" s="3"/>
      <c r="B2399" s="3"/>
    </row>
    <row r="2400" spans="1:2" ht="14.25">
      <c r="A2400" s="3"/>
      <c r="B2400" s="3"/>
    </row>
    <row r="2401" spans="1:2" ht="14.25">
      <c r="A2401" s="3"/>
      <c r="B2401" s="3"/>
    </row>
    <row r="2402" spans="1:2" ht="14.25">
      <c r="A2402" s="3"/>
      <c r="B2402" s="3"/>
    </row>
    <row r="2403" spans="1:2" ht="14.25">
      <c r="A2403" s="3"/>
      <c r="B2403" s="3"/>
    </row>
    <row r="2404" spans="1:2" ht="14.25">
      <c r="A2404" s="3"/>
      <c r="B2404" s="3"/>
    </row>
    <row r="2405" spans="1:2" ht="14.25">
      <c r="A2405" s="3"/>
      <c r="B2405" s="3"/>
    </row>
    <row r="2406" spans="1:2" ht="14.25">
      <c r="A2406" s="3"/>
      <c r="B2406" s="3"/>
    </row>
    <row r="2407" spans="1:2" ht="14.25">
      <c r="A2407" s="3"/>
      <c r="B2407" s="3"/>
    </row>
    <row r="2408" spans="1:2" ht="14.25">
      <c r="A2408" s="3"/>
      <c r="B2408" s="3"/>
    </row>
    <row r="2409" spans="1:2" ht="14.25">
      <c r="A2409" s="3"/>
      <c r="B2409" s="3"/>
    </row>
    <row r="2410" spans="1:2" ht="14.25">
      <c r="A2410" s="3"/>
      <c r="B2410" s="3"/>
    </row>
    <row r="2411" spans="1:2" ht="14.25">
      <c r="A2411" s="3"/>
      <c r="B2411" s="3"/>
    </row>
    <row r="2412" spans="1:2" ht="14.25">
      <c r="A2412" s="3"/>
      <c r="B2412" s="3"/>
    </row>
    <row r="2413" spans="1:2" ht="14.25">
      <c r="A2413" s="3"/>
      <c r="B2413" s="3"/>
    </row>
    <row r="2414" spans="1:2" ht="14.25">
      <c r="A2414" s="3"/>
      <c r="B2414" s="3"/>
    </row>
    <row r="2415" spans="1:2" ht="14.25">
      <c r="A2415" s="3"/>
      <c r="B2415" s="3"/>
    </row>
    <row r="2416" spans="1:2" ht="14.25">
      <c r="A2416" s="3"/>
      <c r="B2416" s="3"/>
    </row>
    <row r="2417" spans="1:2" ht="14.25">
      <c r="A2417" s="3"/>
      <c r="B2417" s="3"/>
    </row>
    <row r="2418" spans="1:2" ht="14.25">
      <c r="A2418" s="3"/>
      <c r="B2418" s="3"/>
    </row>
    <row r="2419" spans="1:2" ht="14.25">
      <c r="A2419" s="3"/>
      <c r="B2419" s="3"/>
    </row>
    <row r="2420" spans="1:2" ht="14.25">
      <c r="A2420" s="3"/>
      <c r="B2420" s="3"/>
    </row>
    <row r="2421" spans="1:2" ht="14.25">
      <c r="A2421" s="3"/>
      <c r="B2421" s="3"/>
    </row>
    <row r="2422" spans="1:2" ht="14.25">
      <c r="A2422" s="3"/>
      <c r="B2422" s="3"/>
    </row>
    <row r="2423" spans="1:2" ht="14.25">
      <c r="A2423" s="3"/>
      <c r="B2423" s="3"/>
    </row>
    <row r="2424" spans="1:2" ht="14.25">
      <c r="A2424" s="3"/>
      <c r="B2424" s="3"/>
    </row>
    <row r="2425" spans="1:2" ht="14.25">
      <c r="A2425" s="3"/>
      <c r="B2425" s="3"/>
    </row>
    <row r="2426" spans="1:2" ht="14.25">
      <c r="A2426" s="3"/>
      <c r="B2426" s="3"/>
    </row>
    <row r="2427" spans="1:2" ht="14.25">
      <c r="A2427" s="3"/>
      <c r="B2427" s="3"/>
    </row>
    <row r="2428" spans="1:2" ht="14.25">
      <c r="A2428" s="3"/>
      <c r="B2428" s="3"/>
    </row>
    <row r="2429" spans="1:2" ht="14.25">
      <c r="A2429" s="3"/>
      <c r="B2429" s="3"/>
    </row>
    <row r="2430" spans="1:2" ht="14.25">
      <c r="A2430" s="3"/>
      <c r="B2430" s="3"/>
    </row>
    <row r="2431" spans="1:2" ht="14.25">
      <c r="A2431" s="3"/>
      <c r="B2431" s="3"/>
    </row>
    <row r="2432" spans="1:2" ht="14.25">
      <c r="A2432" s="3"/>
      <c r="B2432" s="3"/>
    </row>
    <row r="2433" spans="1:2" ht="14.25">
      <c r="A2433" s="3"/>
      <c r="B2433" s="3"/>
    </row>
    <row r="2434" spans="1:2" ht="14.25">
      <c r="A2434" s="3"/>
      <c r="B2434" s="3"/>
    </row>
    <row r="2435" spans="1:2" ht="14.25">
      <c r="A2435" s="3"/>
      <c r="B2435" s="3"/>
    </row>
    <row r="2436" spans="1:2" ht="14.25">
      <c r="A2436" s="3"/>
      <c r="B2436" s="3"/>
    </row>
    <row r="2437" spans="1:2" ht="14.25">
      <c r="A2437" s="3"/>
      <c r="B2437" s="3"/>
    </row>
    <row r="2438" spans="1:2" ht="14.25">
      <c r="A2438" s="3"/>
      <c r="B2438" s="3"/>
    </row>
    <row r="2439" spans="1:2" ht="14.25">
      <c r="A2439" s="3"/>
      <c r="B2439" s="3"/>
    </row>
    <row r="2440" spans="1:2" ht="14.25">
      <c r="A2440" s="3"/>
      <c r="B2440" s="3"/>
    </row>
    <row r="2441" spans="1:2" ht="14.25">
      <c r="A2441" s="3"/>
      <c r="B2441" s="3"/>
    </row>
    <row r="2442" spans="1:2" ht="14.25">
      <c r="A2442" s="3"/>
      <c r="B2442" s="3"/>
    </row>
    <row r="2443" spans="1:2" ht="14.25">
      <c r="A2443" s="3"/>
      <c r="B2443" s="3"/>
    </row>
    <row r="2444" spans="1:2" ht="14.25">
      <c r="A2444" s="3"/>
      <c r="B2444" s="3"/>
    </row>
    <row r="2445" spans="1:2" ht="14.25">
      <c r="A2445" s="3"/>
      <c r="B2445" s="3"/>
    </row>
    <row r="2446" spans="1:2" ht="14.25">
      <c r="A2446" s="3"/>
      <c r="B2446" s="3"/>
    </row>
    <row r="2447" spans="1:2" ht="14.25">
      <c r="A2447" s="3"/>
      <c r="B2447" s="3"/>
    </row>
    <row r="2448" spans="1:2" ht="14.25">
      <c r="A2448" s="3"/>
      <c r="B2448" s="3"/>
    </row>
    <row r="2449" spans="1:2" ht="14.25">
      <c r="A2449" s="3"/>
      <c r="B2449" s="3"/>
    </row>
    <row r="2450" spans="1:2" ht="14.25">
      <c r="A2450" s="3"/>
      <c r="B2450" s="3"/>
    </row>
    <row r="2451" spans="1:2" ht="14.25">
      <c r="A2451" s="3"/>
      <c r="B2451" s="3"/>
    </row>
    <row r="2452" spans="1:2" ht="14.25">
      <c r="A2452" s="3"/>
      <c r="B2452" s="3"/>
    </row>
    <row r="2453" spans="1:2" ht="14.25">
      <c r="A2453" s="3"/>
      <c r="B2453" s="3"/>
    </row>
    <row r="2454" spans="1:2" ht="14.25">
      <c r="A2454" s="3"/>
      <c r="B2454" s="3"/>
    </row>
    <row r="2455" spans="1:2" ht="14.25">
      <c r="A2455" s="3"/>
      <c r="B2455" s="3"/>
    </row>
    <row r="2456" spans="1:2" ht="14.25">
      <c r="A2456" s="3"/>
      <c r="B2456" s="3"/>
    </row>
    <row r="2457" spans="1:2" ht="14.25">
      <c r="A2457" s="3"/>
      <c r="B2457" s="3"/>
    </row>
    <row r="2458" spans="1:2" ht="14.25">
      <c r="A2458" s="3"/>
      <c r="B2458" s="3"/>
    </row>
    <row r="2459" spans="1:2" ht="14.25">
      <c r="A2459" s="3"/>
      <c r="B2459" s="3"/>
    </row>
    <row r="2460" spans="1:2" ht="14.25">
      <c r="A2460" s="3"/>
      <c r="B2460" s="3"/>
    </row>
    <row r="2461" spans="1:2" ht="14.25">
      <c r="A2461" s="3"/>
      <c r="B2461" s="3"/>
    </row>
    <row r="2462" spans="1:2" ht="14.25">
      <c r="A2462" s="3"/>
      <c r="B2462" s="3"/>
    </row>
    <row r="2463" spans="1:2" ht="14.25">
      <c r="A2463" s="3"/>
      <c r="B2463" s="3"/>
    </row>
    <row r="2464" spans="1:2" ht="14.25">
      <c r="A2464" s="3"/>
      <c r="B2464" s="3"/>
    </row>
    <row r="2465" spans="1:2" ht="14.25">
      <c r="A2465" s="3"/>
      <c r="B2465" s="3"/>
    </row>
    <row r="2466" spans="1:2" ht="14.25">
      <c r="A2466" s="3"/>
      <c r="B2466" s="3"/>
    </row>
    <row r="2467" spans="1:2" ht="14.25">
      <c r="A2467" s="3"/>
      <c r="B2467" s="3"/>
    </row>
    <row r="2468" spans="1:2" ht="14.25">
      <c r="A2468" s="3"/>
      <c r="B2468" s="3"/>
    </row>
    <row r="2469" spans="1:2" ht="14.25">
      <c r="A2469" s="3"/>
      <c r="B2469" s="3"/>
    </row>
    <row r="2470" spans="1:2" ht="14.25">
      <c r="A2470" s="3"/>
      <c r="B2470" s="3"/>
    </row>
    <row r="2471" spans="1:2" ht="14.25">
      <c r="A2471" s="3"/>
      <c r="B2471" s="3"/>
    </row>
    <row r="2472" spans="1:2" ht="14.25">
      <c r="A2472" s="3"/>
      <c r="B2472" s="3"/>
    </row>
    <row r="2473" spans="1:2" ht="14.25">
      <c r="A2473" s="3"/>
      <c r="B2473" s="3"/>
    </row>
    <row r="2474" spans="1:2" ht="14.25">
      <c r="A2474" s="3"/>
      <c r="B2474" s="3"/>
    </row>
    <row r="2475" spans="1:2" ht="14.25">
      <c r="A2475" s="3"/>
      <c r="B2475" s="3"/>
    </row>
    <row r="2476" spans="1:2" ht="14.25">
      <c r="A2476" s="3"/>
      <c r="B2476" s="3"/>
    </row>
    <row r="2477" spans="1:2" ht="14.25">
      <c r="A2477" s="3"/>
      <c r="B2477" s="3"/>
    </row>
    <row r="2478" spans="1:2" ht="14.25">
      <c r="A2478" s="3"/>
      <c r="B2478" s="3"/>
    </row>
    <row r="2479" spans="1:2" ht="14.25">
      <c r="A2479" s="3"/>
      <c r="B2479" s="3"/>
    </row>
    <row r="2480" spans="1:2" ht="14.25">
      <c r="A2480" s="3"/>
      <c r="B2480" s="3"/>
    </row>
    <row r="2481" spans="1:2" ht="14.25">
      <c r="A2481" s="3"/>
      <c r="B2481" s="3"/>
    </row>
    <row r="2482" spans="1:2" ht="14.25">
      <c r="A2482" s="3"/>
      <c r="B2482" s="3"/>
    </row>
    <row r="2483" spans="1:2" ht="14.25">
      <c r="A2483" s="3"/>
      <c r="B2483" s="3"/>
    </row>
    <row r="2484" spans="1:2" ht="14.25">
      <c r="A2484" s="3"/>
      <c r="B2484" s="3"/>
    </row>
    <row r="2485" spans="1:2" ht="14.25">
      <c r="A2485" s="3"/>
      <c r="B2485" s="3"/>
    </row>
    <row r="2486" spans="1:2" ht="14.25">
      <c r="A2486" s="3"/>
      <c r="B2486" s="3"/>
    </row>
    <row r="2487" spans="1:2" ht="14.25">
      <c r="A2487" s="3"/>
      <c r="B2487" s="3"/>
    </row>
    <row r="2488" spans="1:2" ht="14.25">
      <c r="A2488" s="3"/>
      <c r="B2488" s="3"/>
    </row>
    <row r="2489" spans="1:2" ht="14.25">
      <c r="A2489" s="3"/>
      <c r="B2489" s="3"/>
    </row>
    <row r="2490" spans="1:2" ht="14.25">
      <c r="A2490" s="3"/>
      <c r="B2490" s="3"/>
    </row>
    <row r="2491" spans="1:2" ht="14.25">
      <c r="A2491" s="3"/>
      <c r="B2491" s="3"/>
    </row>
    <row r="2492" spans="1:2" ht="14.25">
      <c r="A2492" s="3"/>
      <c r="B2492" s="3"/>
    </row>
    <row r="2493" spans="1:2" ht="14.25">
      <c r="A2493" s="3"/>
      <c r="B2493" s="3"/>
    </row>
    <row r="2494" spans="1:2" ht="14.25">
      <c r="A2494" s="3"/>
      <c r="B2494" s="3"/>
    </row>
    <row r="2495" spans="1:2" ht="14.25">
      <c r="A2495" s="3"/>
      <c r="B2495" s="3"/>
    </row>
    <row r="2496" spans="1:2" ht="14.25">
      <c r="A2496" s="3"/>
      <c r="B2496" s="3"/>
    </row>
    <row r="2497" spans="1:2" ht="14.25">
      <c r="A2497" s="3"/>
      <c r="B2497" s="3"/>
    </row>
    <row r="2498" spans="1:2" ht="14.25">
      <c r="A2498" s="3"/>
      <c r="B2498" s="3"/>
    </row>
    <row r="2499" spans="1:2" ht="14.25">
      <c r="A2499" s="3"/>
      <c r="B2499" s="3"/>
    </row>
    <row r="2500" spans="1:2" ht="14.25">
      <c r="A2500" s="3"/>
      <c r="B2500" s="3"/>
    </row>
    <row r="2501" spans="1:2" ht="14.25">
      <c r="A2501" s="3"/>
      <c r="B2501" s="3"/>
    </row>
    <row r="2502" spans="1:2" ht="14.25">
      <c r="A2502" s="3"/>
      <c r="B2502" s="3"/>
    </row>
    <row r="2503" spans="1:2" ht="14.25">
      <c r="A2503" s="3"/>
      <c r="B2503" s="3"/>
    </row>
    <row r="2504" spans="1:2" ht="14.25">
      <c r="A2504" s="3"/>
      <c r="B2504" s="3"/>
    </row>
    <row r="2505" spans="1:2" ht="14.25">
      <c r="A2505" s="3"/>
      <c r="B2505" s="3"/>
    </row>
    <row r="2506" spans="1:2" ht="14.25">
      <c r="A2506" s="3"/>
      <c r="B2506" s="3"/>
    </row>
    <row r="2507" spans="1:2" ht="14.25">
      <c r="A2507" s="3"/>
      <c r="B2507" s="3"/>
    </row>
    <row r="2508" spans="1:2" ht="14.25">
      <c r="A2508" s="3"/>
      <c r="B2508" s="3"/>
    </row>
    <row r="2509" spans="1:2" ht="14.25">
      <c r="A2509" s="3"/>
      <c r="B2509" s="3"/>
    </row>
    <row r="2510" spans="1:2" ht="14.25">
      <c r="A2510" s="3"/>
      <c r="B2510" s="3"/>
    </row>
    <row r="2511" spans="1:2" ht="14.25">
      <c r="A2511" s="3"/>
      <c r="B2511" s="3"/>
    </row>
    <row r="2512" spans="1:2" ht="14.25">
      <c r="A2512" s="3"/>
      <c r="B2512" s="3"/>
    </row>
    <row r="2513" spans="1:2" ht="14.25">
      <c r="A2513" s="3"/>
      <c r="B2513" s="3"/>
    </row>
    <row r="2514" spans="1:2" ht="14.25">
      <c r="A2514" s="3"/>
      <c r="B2514" s="3"/>
    </row>
    <row r="2515" spans="1:2" ht="14.25">
      <c r="A2515" s="3"/>
      <c r="B2515" s="3"/>
    </row>
    <row r="2516" spans="1:2" ht="14.25">
      <c r="A2516" s="3"/>
      <c r="B2516" s="3"/>
    </row>
    <row r="2517" spans="1:2" ht="14.25">
      <c r="A2517" s="3"/>
      <c r="B2517" s="3"/>
    </row>
    <row r="2518" spans="1:2" ht="14.25">
      <c r="A2518" s="3"/>
      <c r="B2518" s="3"/>
    </row>
    <row r="2519" spans="1:2" ht="14.25">
      <c r="A2519" s="3"/>
      <c r="B2519" s="3"/>
    </row>
    <row r="2520" spans="1:2" ht="14.25">
      <c r="A2520" s="3"/>
      <c r="B2520" s="3"/>
    </row>
    <row r="2521" spans="1:2" ht="14.25">
      <c r="A2521" s="3"/>
      <c r="B2521" s="3"/>
    </row>
    <row r="2522" spans="1:2" ht="14.25">
      <c r="A2522" s="3"/>
      <c r="B2522" s="3"/>
    </row>
    <row r="2523" spans="1:2" ht="14.25">
      <c r="A2523" s="3"/>
      <c r="B2523" s="3"/>
    </row>
    <row r="2524" spans="1:2" ht="14.25">
      <c r="A2524" s="3"/>
      <c r="B2524" s="3"/>
    </row>
    <row r="2525" spans="1:2" ht="14.25">
      <c r="A2525" s="3"/>
      <c r="B2525" s="3"/>
    </row>
    <row r="2526" spans="1:2" ht="14.25">
      <c r="A2526" s="3"/>
      <c r="B2526" s="3"/>
    </row>
    <row r="2527" spans="1:2" ht="14.25">
      <c r="A2527" s="3"/>
      <c r="B2527" s="3"/>
    </row>
    <row r="2528" spans="1:2" ht="14.25">
      <c r="A2528" s="3"/>
      <c r="B2528" s="3"/>
    </row>
    <row r="2529" spans="1:2" ht="14.25">
      <c r="A2529" s="3"/>
      <c r="B2529" s="3"/>
    </row>
    <row r="2530" spans="1:2" ht="14.25">
      <c r="A2530" s="3"/>
      <c r="B2530" s="3"/>
    </row>
    <row r="2531" spans="1:2" ht="14.25">
      <c r="A2531" s="3"/>
      <c r="B2531" s="3"/>
    </row>
    <row r="2532" spans="1:2" ht="14.25">
      <c r="A2532" s="3"/>
      <c r="B2532" s="3"/>
    </row>
    <row r="2533" spans="1:2" ht="14.25">
      <c r="A2533" s="3"/>
      <c r="B2533" s="3"/>
    </row>
    <row r="2534" spans="1:2" ht="14.25">
      <c r="A2534" s="3"/>
      <c r="B2534" s="3"/>
    </row>
    <row r="2535" spans="1:2" ht="14.25">
      <c r="A2535" s="3"/>
      <c r="B2535" s="3"/>
    </row>
    <row r="2536" spans="1:2" ht="14.25">
      <c r="A2536" s="3"/>
      <c r="B2536" s="3"/>
    </row>
    <row r="2537" spans="1:2" ht="14.25">
      <c r="A2537" s="3"/>
      <c r="B2537" s="3"/>
    </row>
    <row r="2538" spans="1:2" ht="14.25">
      <c r="A2538" s="3"/>
      <c r="B2538" s="3"/>
    </row>
    <row r="2539" spans="1:2" ht="14.25">
      <c r="A2539" s="3"/>
      <c r="B2539" s="3"/>
    </row>
    <row r="2540" spans="1:2" ht="14.25">
      <c r="A2540" s="3"/>
      <c r="B2540" s="3"/>
    </row>
    <row r="2541" spans="1:2" ht="14.25">
      <c r="A2541" s="3"/>
      <c r="B2541" s="3"/>
    </row>
    <row r="2542" spans="1:2" ht="14.25">
      <c r="A2542" s="3"/>
      <c r="B2542" s="3"/>
    </row>
    <row r="2543" spans="1:2" ht="14.25">
      <c r="A2543" s="3"/>
      <c r="B2543" s="3"/>
    </row>
    <row r="2544" spans="1:2" ht="14.25">
      <c r="A2544" s="3"/>
      <c r="B2544" s="3"/>
    </row>
    <row r="2545" spans="1:2" ht="14.25">
      <c r="A2545" s="3"/>
      <c r="B2545" s="3"/>
    </row>
    <row r="2546" spans="1:2" ht="14.25">
      <c r="A2546" s="3"/>
      <c r="B2546" s="3"/>
    </row>
    <row r="2547" spans="1:2" ht="14.25">
      <c r="A2547" s="3"/>
      <c r="B2547" s="3"/>
    </row>
    <row r="2548" spans="1:2" ht="14.25">
      <c r="A2548" s="3"/>
      <c r="B2548" s="3"/>
    </row>
    <row r="2549" spans="1:2" ht="14.25">
      <c r="A2549" s="3"/>
      <c r="B2549" s="3"/>
    </row>
    <row r="2550" spans="1:2" ht="14.25">
      <c r="A2550" s="3"/>
      <c r="B2550" s="3"/>
    </row>
    <row r="2551" spans="1:2" ht="14.25">
      <c r="A2551" s="3"/>
      <c r="B2551" s="3"/>
    </row>
    <row r="2552" spans="1:2" ht="14.25">
      <c r="A2552" s="3"/>
      <c r="B2552" s="3"/>
    </row>
    <row r="2553" spans="1:2" ht="14.25">
      <c r="A2553" s="3"/>
      <c r="B2553" s="3"/>
    </row>
    <row r="2554" spans="1:2" ht="14.25">
      <c r="A2554" s="3"/>
      <c r="B2554" s="3"/>
    </row>
    <row r="2555" spans="1:2" ht="14.25">
      <c r="A2555" s="3"/>
      <c r="B2555" s="3"/>
    </row>
    <row r="2556" spans="1:2" ht="14.25">
      <c r="A2556" s="3"/>
      <c r="B2556" s="3"/>
    </row>
    <row r="2557" spans="1:2" ht="14.25">
      <c r="A2557" s="3"/>
      <c r="B2557" s="3"/>
    </row>
    <row r="2558" spans="1:2" ht="14.25">
      <c r="A2558" s="3"/>
      <c r="B2558" s="3"/>
    </row>
    <row r="2559" spans="1:2" ht="14.25">
      <c r="A2559" s="3"/>
      <c r="B2559" s="3"/>
    </row>
    <row r="2560" spans="1:2" ht="14.25">
      <c r="A2560" s="3"/>
      <c r="B2560" s="3"/>
    </row>
    <row r="2561" spans="1:2" ht="14.25">
      <c r="A2561" s="3"/>
      <c r="B2561" s="3"/>
    </row>
    <row r="2562" spans="1:2" ht="14.25">
      <c r="A2562" s="3"/>
      <c r="B2562" s="3"/>
    </row>
    <row r="2563" spans="1:2" ht="14.25">
      <c r="A2563" s="3"/>
      <c r="B2563" s="3"/>
    </row>
    <row r="2564" spans="1:2" ht="14.25">
      <c r="A2564" s="3"/>
      <c r="B2564" s="3"/>
    </row>
    <row r="2565" spans="1:2" ht="14.25">
      <c r="A2565" s="3"/>
      <c r="B2565" s="3"/>
    </row>
    <row r="2566" spans="1:2" ht="14.25">
      <c r="A2566" s="3"/>
      <c r="B2566" s="3"/>
    </row>
    <row r="2567" spans="1:2" ht="14.25">
      <c r="A2567" s="3"/>
      <c r="B2567" s="3"/>
    </row>
    <row r="2568" spans="1:2" ht="14.25">
      <c r="A2568" s="3"/>
      <c r="B2568" s="3"/>
    </row>
    <row r="2569" spans="1:2" ht="14.25">
      <c r="A2569" s="3"/>
      <c r="B2569" s="3"/>
    </row>
    <row r="2570" spans="1:2" ht="14.25">
      <c r="A2570" s="3"/>
      <c r="B2570" s="3"/>
    </row>
    <row r="2571" spans="1:2" ht="14.25">
      <c r="A2571" s="3"/>
      <c r="B2571" s="3"/>
    </row>
    <row r="2572" spans="1:2" ht="14.25">
      <c r="A2572" s="3"/>
      <c r="B2572" s="3"/>
    </row>
    <row r="2573" spans="1:2" ht="14.25">
      <c r="A2573" s="3"/>
      <c r="B2573" s="3"/>
    </row>
    <row r="2574" spans="1:2" ht="14.25">
      <c r="A2574" s="3"/>
      <c r="B2574" s="3"/>
    </row>
    <row r="2575" spans="1:2" ht="14.25">
      <c r="A2575" s="3"/>
      <c r="B2575" s="3"/>
    </row>
    <row r="2576" spans="1:2" ht="14.25">
      <c r="A2576" s="3"/>
      <c r="B2576" s="3"/>
    </row>
    <row r="2577" spans="1:2" ht="14.25">
      <c r="A2577" s="3"/>
      <c r="B2577" s="3"/>
    </row>
    <row r="2578" spans="1:2" ht="14.25">
      <c r="A2578" s="3"/>
      <c r="B2578" s="3"/>
    </row>
    <row r="2579" spans="1:2" ht="14.25">
      <c r="A2579" s="3"/>
      <c r="B2579" s="3"/>
    </row>
    <row r="2580" spans="1:2" ht="14.25">
      <c r="A2580" s="3"/>
      <c r="B2580" s="3"/>
    </row>
    <row r="2581" spans="1:2" ht="14.25">
      <c r="A2581" s="3"/>
      <c r="B2581" s="3"/>
    </row>
    <row r="2582" spans="1:2" ht="14.25">
      <c r="A2582" s="3"/>
      <c r="B2582" s="3"/>
    </row>
    <row r="2583" spans="1:2" ht="14.25">
      <c r="A2583" s="3"/>
      <c r="B2583" s="3"/>
    </row>
    <row r="2584" spans="1:2" ht="14.25">
      <c r="A2584" s="3"/>
      <c r="B2584" s="3"/>
    </row>
    <row r="2585" spans="1:2" ht="14.25">
      <c r="A2585" s="3"/>
      <c r="B2585" s="3"/>
    </row>
    <row r="2586" spans="1:2" ht="14.25">
      <c r="A2586" s="3"/>
      <c r="B2586" s="3"/>
    </row>
    <row r="2587" spans="1:2" ht="14.25">
      <c r="A2587" s="3"/>
      <c r="B2587" s="3"/>
    </row>
    <row r="2588" spans="1:2" ht="14.25">
      <c r="A2588" s="3"/>
      <c r="B2588" s="3"/>
    </row>
    <row r="2589" spans="1:2" ht="14.25">
      <c r="A2589" s="3"/>
      <c r="B2589" s="3"/>
    </row>
    <row r="2590" spans="1:2" ht="14.25">
      <c r="A2590" s="3"/>
      <c r="B2590" s="3"/>
    </row>
    <row r="2591" spans="1:2" ht="14.25">
      <c r="A2591" s="3"/>
      <c r="B2591" s="3"/>
    </row>
    <row r="2592" spans="1:2" ht="14.25">
      <c r="A2592" s="3"/>
      <c r="B2592" s="3"/>
    </row>
    <row r="2593" spans="1:2" ht="14.25">
      <c r="A2593" s="3"/>
      <c r="B2593" s="3"/>
    </row>
    <row r="2594" spans="1:2" ht="14.25">
      <c r="A2594" s="3"/>
      <c r="B2594" s="3"/>
    </row>
    <row r="2595" spans="1:2" ht="14.25">
      <c r="A2595" s="3"/>
      <c r="B2595" s="3"/>
    </row>
    <row r="2596" spans="1:2" ht="14.25">
      <c r="A2596" s="3"/>
      <c r="B2596" s="3"/>
    </row>
    <row r="2597" spans="1:2" ht="14.25">
      <c r="A2597" s="3"/>
      <c r="B2597" s="3"/>
    </row>
    <row r="2598" spans="1:2" ht="14.25">
      <c r="A2598" s="3"/>
      <c r="B2598" s="3"/>
    </row>
    <row r="2599" spans="1:2" ht="14.25">
      <c r="A2599" s="3"/>
      <c r="B2599" s="3"/>
    </row>
    <row r="2600" spans="1:2" ht="14.25">
      <c r="A2600" s="3"/>
      <c r="B2600" s="3"/>
    </row>
    <row r="2601" spans="1:2" ht="14.25">
      <c r="A2601" s="3"/>
      <c r="B2601" s="3"/>
    </row>
    <row r="2602" spans="1:2" ht="14.25">
      <c r="A2602" s="3"/>
      <c r="B2602" s="3"/>
    </row>
    <row r="2603" spans="1:2" ht="14.25">
      <c r="A2603" s="3"/>
      <c r="B2603" s="3"/>
    </row>
    <row r="2604" spans="1:2" ht="14.25">
      <c r="A2604" s="3"/>
      <c r="B2604" s="3"/>
    </row>
    <row r="2605" spans="1:2" ht="14.25">
      <c r="A2605" s="3"/>
      <c r="B2605" s="3"/>
    </row>
    <row r="2606" spans="1:2" ht="14.25">
      <c r="A2606" s="3"/>
      <c r="B2606" s="3"/>
    </row>
    <row r="2607" spans="1:2" ht="14.25">
      <c r="A2607" s="3"/>
      <c r="B2607" s="3"/>
    </row>
    <row r="2608" spans="1:2" ht="14.25">
      <c r="A2608" s="3"/>
      <c r="B2608" s="3"/>
    </row>
    <row r="2609" spans="1:2" ht="14.25">
      <c r="A2609" s="3"/>
      <c r="B2609" s="3"/>
    </row>
    <row r="2610" spans="1:2" ht="14.25">
      <c r="A2610" s="3"/>
      <c r="B2610" s="3"/>
    </row>
    <row r="2611" spans="1:2" ht="14.25">
      <c r="A2611" s="3"/>
      <c r="B2611" s="3"/>
    </row>
    <row r="2612" spans="1:2" ht="14.25">
      <c r="A2612" s="3"/>
      <c r="B2612" s="3"/>
    </row>
    <row r="2613" spans="1:2" ht="14.25">
      <c r="A2613" s="3"/>
      <c r="B2613" s="3"/>
    </row>
    <row r="2614" spans="1:2" ht="14.25">
      <c r="A2614" s="3"/>
      <c r="B2614" s="3"/>
    </row>
    <row r="2615" spans="1:2" ht="14.25">
      <c r="A2615" s="3"/>
      <c r="B2615" s="3"/>
    </row>
    <row r="2616" spans="1:2" ht="14.25">
      <c r="A2616" s="3"/>
      <c r="B2616" s="3"/>
    </row>
    <row r="2617" spans="1:2" ht="14.25">
      <c r="A2617" s="3"/>
      <c r="B2617" s="3"/>
    </row>
    <row r="2618" spans="1:2" ht="14.25">
      <c r="A2618" s="3"/>
      <c r="B2618" s="3"/>
    </row>
    <row r="2619" spans="1:2" ht="14.25">
      <c r="A2619" s="3"/>
      <c r="B2619" s="3"/>
    </row>
    <row r="2620" spans="1:2" ht="14.25">
      <c r="A2620" s="3"/>
      <c r="B2620" s="3"/>
    </row>
    <row r="2621" spans="1:2" ht="14.25">
      <c r="A2621" s="3"/>
      <c r="B2621" s="3"/>
    </row>
    <row r="2622" spans="1:2" ht="14.25">
      <c r="A2622" s="3"/>
      <c r="B2622" s="3"/>
    </row>
    <row r="2623" spans="1:2" ht="14.25">
      <c r="A2623" s="3"/>
      <c r="B2623" s="3"/>
    </row>
    <row r="2624" spans="1:2" ht="14.25">
      <c r="A2624" s="3"/>
      <c r="B2624" s="3"/>
    </row>
    <row r="2625" spans="1:2" ht="14.25">
      <c r="A2625" s="3"/>
      <c r="B2625" s="3"/>
    </row>
    <row r="2626" spans="1:2" ht="14.25">
      <c r="A2626" s="3"/>
      <c r="B2626" s="3"/>
    </row>
    <row r="2627" spans="1:2" ht="14.25">
      <c r="A2627" s="3"/>
      <c r="B2627" s="3"/>
    </row>
    <row r="2628" spans="1:2" ht="14.25">
      <c r="A2628" s="3"/>
      <c r="B2628" s="3"/>
    </row>
    <row r="2629" spans="1:2" ht="14.25">
      <c r="A2629" s="3"/>
      <c r="B2629" s="3"/>
    </row>
    <row r="2630" spans="1:2" ht="14.25">
      <c r="A2630" s="3"/>
      <c r="B2630" s="3"/>
    </row>
    <row r="2631" spans="1:2" ht="14.25">
      <c r="A2631" s="3"/>
      <c r="B2631" s="3"/>
    </row>
    <row r="2632" spans="1:2" ht="14.25">
      <c r="A2632" s="3"/>
      <c r="B2632" s="3"/>
    </row>
    <row r="2633" spans="1:2" ht="14.25">
      <c r="A2633" s="3"/>
      <c r="B2633" s="3"/>
    </row>
    <row r="2634" spans="1:2" ht="14.25">
      <c r="A2634" s="3"/>
      <c r="B2634" s="3"/>
    </row>
    <row r="2635" spans="1:2" ht="14.25">
      <c r="A2635" s="3"/>
      <c r="B2635" s="3"/>
    </row>
    <row r="2636" spans="1:2" ht="14.25">
      <c r="A2636" s="3"/>
      <c r="B2636" s="3"/>
    </row>
    <row r="2637" spans="1:2" ht="14.25">
      <c r="A2637" s="3"/>
      <c r="B2637" s="3"/>
    </row>
    <row r="2638" spans="1:2" ht="14.25">
      <c r="A2638" s="3"/>
      <c r="B2638" s="3"/>
    </row>
    <row r="2639" spans="1:2" ht="14.25">
      <c r="A2639" s="3"/>
      <c r="B2639" s="3"/>
    </row>
    <row r="2640" spans="1:2" ht="14.25">
      <c r="A2640" s="3"/>
      <c r="B2640" s="3"/>
    </row>
    <row r="2641" spans="1:2" ht="14.25">
      <c r="A2641" s="3"/>
      <c r="B2641" s="3"/>
    </row>
    <row r="2642" spans="1:2" ht="14.25">
      <c r="A2642" s="3"/>
      <c r="B2642" s="3"/>
    </row>
    <row r="2643" spans="1:2" ht="14.25">
      <c r="A2643" s="3"/>
      <c r="B2643" s="3"/>
    </row>
    <row r="2644" spans="1:2" ht="14.25">
      <c r="A2644" s="3"/>
      <c r="B2644" s="3"/>
    </row>
    <row r="2645" spans="1:2" ht="14.25">
      <c r="A2645" s="3"/>
      <c r="B2645" s="3"/>
    </row>
    <row r="2646" spans="1:2" ht="14.25">
      <c r="A2646" s="3"/>
      <c r="B2646" s="3"/>
    </row>
    <row r="2647" spans="1:2" ht="14.25">
      <c r="A2647" s="3"/>
      <c r="B2647" s="3"/>
    </row>
    <row r="2648" spans="1:2" ht="14.25">
      <c r="A2648" s="3"/>
      <c r="B2648" s="3"/>
    </row>
    <row r="2649" spans="1:2" ht="14.25">
      <c r="A2649" s="3"/>
      <c r="B2649" s="3"/>
    </row>
    <row r="2650" spans="1:2" ht="14.25">
      <c r="A2650" s="3"/>
      <c r="B2650" s="3"/>
    </row>
    <row r="2651" spans="1:2" ht="14.25">
      <c r="A2651" s="3"/>
      <c r="B2651" s="3"/>
    </row>
    <row r="2652" spans="1:2" ht="14.25">
      <c r="A2652" s="3"/>
      <c r="B2652" s="3"/>
    </row>
    <row r="2653" spans="1:2" ht="14.25">
      <c r="A2653" s="3"/>
      <c r="B2653" s="3"/>
    </row>
    <row r="2654" spans="1:2" ht="14.25">
      <c r="A2654" s="3"/>
      <c r="B2654" s="3"/>
    </row>
    <row r="2655" spans="1:2" ht="14.25">
      <c r="A2655" s="3"/>
      <c r="B2655" s="3"/>
    </row>
    <row r="2656" spans="1:2" ht="14.25">
      <c r="A2656" s="3"/>
      <c r="B2656" s="3"/>
    </row>
    <row r="2657" spans="1:2" ht="14.25">
      <c r="A2657" s="3"/>
      <c r="B2657" s="3"/>
    </row>
    <row r="2658" spans="1:2" ht="14.25">
      <c r="A2658" s="3"/>
      <c r="B2658" s="3"/>
    </row>
    <row r="2659" spans="1:2" ht="14.25">
      <c r="A2659" s="3"/>
      <c r="B2659" s="3"/>
    </row>
    <row r="2660" spans="1:2" ht="14.25">
      <c r="A2660" s="3"/>
      <c r="B2660" s="3"/>
    </row>
    <row r="2661" spans="1:2" ht="14.25">
      <c r="A2661" s="3"/>
      <c r="B2661" s="3"/>
    </row>
    <row r="2662" spans="1:2" ht="14.25">
      <c r="A2662" s="3"/>
      <c r="B2662" s="3"/>
    </row>
    <row r="2663" spans="1:2" ht="14.25">
      <c r="A2663" s="3"/>
      <c r="B2663" s="3"/>
    </row>
    <row r="2664" spans="1:2" ht="14.25">
      <c r="A2664" s="3"/>
      <c r="B2664" s="3"/>
    </row>
    <row r="2665" spans="1:2" ht="14.25">
      <c r="A2665" s="3"/>
      <c r="B2665" s="3"/>
    </row>
    <row r="2666" spans="1:2" ht="14.25">
      <c r="A2666" s="3"/>
      <c r="B2666" s="3"/>
    </row>
    <row r="2667" spans="1:2" ht="14.25">
      <c r="A2667" s="3"/>
      <c r="B2667" s="3"/>
    </row>
    <row r="2668" spans="1:2" ht="14.25">
      <c r="A2668" s="3"/>
      <c r="B2668" s="3"/>
    </row>
    <row r="2669" spans="1:2" ht="14.25">
      <c r="A2669" s="3"/>
      <c r="B2669" s="3"/>
    </row>
    <row r="2670" spans="1:2" ht="14.25">
      <c r="A2670" s="3"/>
      <c r="B2670" s="3"/>
    </row>
    <row r="2671" spans="1:2" ht="14.25">
      <c r="A2671" s="3"/>
      <c r="B2671" s="3"/>
    </row>
    <row r="2672" spans="1:2" ht="14.25">
      <c r="A2672" s="3"/>
      <c r="B2672" s="3"/>
    </row>
    <row r="2673" spans="1:2" ht="14.25">
      <c r="A2673" s="3"/>
      <c r="B2673" s="3"/>
    </row>
    <row r="2674" spans="1:2" ht="14.25">
      <c r="A2674" s="3"/>
      <c r="B2674" s="3"/>
    </row>
    <row r="2675" spans="1:2" ht="14.25">
      <c r="A2675" s="3"/>
      <c r="B2675" s="3"/>
    </row>
    <row r="2676" spans="1:2" ht="14.25">
      <c r="A2676" s="3"/>
      <c r="B2676" s="3"/>
    </row>
    <row r="2677" spans="1:2" ht="14.25">
      <c r="A2677" s="3"/>
      <c r="B2677" s="3"/>
    </row>
    <row r="2678" spans="1:2" ht="14.25">
      <c r="A2678" s="3"/>
      <c r="B2678" s="3"/>
    </row>
    <row r="2679" spans="1:2" ht="14.25">
      <c r="A2679" s="3"/>
      <c r="B2679" s="3"/>
    </row>
    <row r="2680" spans="1:2" ht="14.25">
      <c r="A2680" s="3"/>
      <c r="B2680" s="3"/>
    </row>
    <row r="2681" spans="1:2" ht="14.25">
      <c r="A2681" s="3"/>
      <c r="B2681" s="3"/>
    </row>
    <row r="2682" spans="1:2" ht="14.25">
      <c r="A2682" s="3"/>
      <c r="B2682" s="3"/>
    </row>
    <row r="2683" spans="1:2" ht="14.25">
      <c r="A2683" s="3"/>
      <c r="B2683" s="3"/>
    </row>
    <row r="2684" spans="1:2" ht="14.25">
      <c r="A2684" s="3"/>
      <c r="B2684" s="3"/>
    </row>
    <row r="2685" spans="1:2" ht="14.25">
      <c r="A2685" s="3"/>
      <c r="B2685" s="3"/>
    </row>
    <row r="2686" spans="1:2" ht="14.25">
      <c r="A2686" s="3"/>
      <c r="B2686" s="3"/>
    </row>
    <row r="2687" spans="1:2" ht="14.25">
      <c r="A2687" s="3"/>
      <c r="B2687" s="3"/>
    </row>
    <row r="2688" spans="1:2" ht="14.25">
      <c r="A2688" s="3"/>
      <c r="B2688" s="3"/>
    </row>
    <row r="2689" spans="1:2" ht="14.25">
      <c r="A2689" s="3"/>
      <c r="B2689" s="3"/>
    </row>
    <row r="2690" spans="1:2" ht="14.25">
      <c r="A2690" s="3"/>
      <c r="B2690" s="3"/>
    </row>
    <row r="2691" spans="1:2" ht="14.25">
      <c r="A2691" s="3"/>
      <c r="B2691" s="3"/>
    </row>
    <row r="2692" spans="1:2" ht="14.25">
      <c r="A2692" s="3"/>
      <c r="B2692" s="3"/>
    </row>
    <row r="2693" spans="1:2" ht="14.25">
      <c r="A2693" s="3"/>
      <c r="B2693" s="3"/>
    </row>
    <row r="2694" spans="1:2" ht="14.25">
      <c r="A2694" s="3"/>
      <c r="B2694" s="3"/>
    </row>
    <row r="2695" spans="1:2" ht="14.25">
      <c r="A2695" s="3"/>
      <c r="B2695" s="3"/>
    </row>
    <row r="2696" spans="1:2" ht="14.25">
      <c r="A2696" s="3"/>
      <c r="B2696" s="3"/>
    </row>
    <row r="2697" spans="1:2" ht="14.25">
      <c r="A2697" s="3"/>
      <c r="B2697" s="3"/>
    </row>
    <row r="2698" spans="1:2" ht="14.25">
      <c r="A2698" s="3"/>
      <c r="B2698" s="3"/>
    </row>
    <row r="2699" spans="1:2" ht="14.25">
      <c r="A2699" s="3"/>
      <c r="B2699" s="3"/>
    </row>
    <row r="2700" spans="1:2" ht="14.25">
      <c r="A2700" s="3"/>
      <c r="B2700" s="3"/>
    </row>
    <row r="2701" spans="1:2" ht="14.25">
      <c r="A2701" s="3"/>
      <c r="B2701" s="3"/>
    </row>
    <row r="2702" spans="1:2" ht="14.25">
      <c r="A2702" s="3"/>
      <c r="B2702" s="3"/>
    </row>
    <row r="2703" spans="1:2" ht="14.25">
      <c r="A2703" s="3"/>
      <c r="B2703" s="3"/>
    </row>
    <row r="2704" spans="1:2" ht="14.25">
      <c r="A2704" s="3"/>
      <c r="B2704" s="3"/>
    </row>
    <row r="2705" spans="1:2" ht="14.25">
      <c r="A2705" s="3"/>
      <c r="B2705" s="3"/>
    </row>
    <row r="2706" spans="1:2" ht="14.25">
      <c r="A2706" s="3"/>
      <c r="B2706" s="3"/>
    </row>
    <row r="2707" spans="1:2" ht="14.25">
      <c r="A2707" s="3"/>
      <c r="B2707" s="3"/>
    </row>
    <row r="2708" spans="1:2" ht="14.25">
      <c r="A2708" s="3"/>
      <c r="B2708" s="3"/>
    </row>
    <row r="2709" spans="1:2" ht="14.25">
      <c r="A2709" s="3"/>
      <c r="B2709" s="3"/>
    </row>
    <row r="2710" spans="1:2" ht="14.25">
      <c r="A2710" s="3"/>
      <c r="B2710" s="3"/>
    </row>
    <row r="2711" spans="1:2" ht="14.25">
      <c r="A2711" s="3"/>
      <c r="B2711" s="3"/>
    </row>
    <row r="2712" spans="1:2" ht="14.25">
      <c r="A2712" s="3"/>
      <c r="B2712" s="3"/>
    </row>
    <row r="2713" spans="1:2" ht="14.25">
      <c r="A2713" s="3"/>
      <c r="B2713" s="3"/>
    </row>
    <row r="2714" spans="1:2" ht="14.25">
      <c r="A2714" s="3"/>
      <c r="B2714" s="3"/>
    </row>
    <row r="2715" spans="1:2" ht="14.25">
      <c r="A2715" s="3"/>
      <c r="B2715" s="3"/>
    </row>
    <row r="2716" spans="1:2" ht="14.25">
      <c r="A2716" s="3"/>
      <c r="B2716" s="3"/>
    </row>
    <row r="2717" spans="1:2" ht="14.25">
      <c r="A2717" s="3"/>
      <c r="B2717" s="3"/>
    </row>
    <row r="2718" spans="1:2" ht="14.25">
      <c r="A2718" s="3"/>
      <c r="B2718" s="3"/>
    </row>
    <row r="2719" spans="1:2" ht="14.25">
      <c r="A2719" s="3"/>
      <c r="B2719" s="3"/>
    </row>
    <row r="2720" spans="1:2" ht="14.25">
      <c r="A2720" s="3"/>
      <c r="B2720" s="3"/>
    </row>
    <row r="2721" spans="1:2" ht="14.25">
      <c r="A2721" s="3"/>
      <c r="B2721" s="3"/>
    </row>
    <row r="2722" spans="1:2" ht="14.25">
      <c r="A2722" s="3"/>
      <c r="B2722" s="3"/>
    </row>
    <row r="2723" spans="1:2" ht="14.25">
      <c r="A2723" s="3"/>
      <c r="B2723" s="3"/>
    </row>
    <row r="2724" spans="1:2" ht="14.25">
      <c r="A2724" s="3"/>
      <c r="B2724" s="3"/>
    </row>
    <row r="2725" spans="1:2" ht="14.25">
      <c r="A2725" s="3"/>
      <c r="B2725" s="3"/>
    </row>
    <row r="2726" spans="1:2" ht="14.25">
      <c r="A2726" s="3"/>
      <c r="B2726" s="3"/>
    </row>
    <row r="2727" spans="1:2" ht="14.25">
      <c r="A2727" s="3"/>
      <c r="B2727" s="3"/>
    </row>
    <row r="2728" spans="1:2" ht="14.25">
      <c r="A2728" s="3"/>
      <c r="B2728" s="3"/>
    </row>
    <row r="2729" spans="1:2" ht="14.25">
      <c r="A2729" s="3"/>
      <c r="B2729" s="3"/>
    </row>
    <row r="2730" spans="1:2" ht="14.25">
      <c r="A2730" s="3"/>
      <c r="B2730" s="3"/>
    </row>
    <row r="2731" spans="1:2" ht="14.25">
      <c r="A2731" s="3"/>
      <c r="B2731" s="3"/>
    </row>
    <row r="2732" spans="1:2" ht="14.25">
      <c r="A2732" s="3"/>
      <c r="B2732" s="3"/>
    </row>
    <row r="2733" spans="1:2" ht="14.25">
      <c r="A2733" s="3"/>
      <c r="B2733" s="3"/>
    </row>
    <row r="2734" spans="1:2" ht="14.25">
      <c r="A2734" s="3"/>
      <c r="B2734" s="3"/>
    </row>
    <row r="2735" spans="1:2" ht="14.25">
      <c r="A2735" s="3"/>
      <c r="B2735" s="3"/>
    </row>
    <row r="2736" spans="1:2" ht="14.25">
      <c r="A2736" s="3"/>
      <c r="B2736" s="3"/>
    </row>
    <row r="2737" spans="1:2" ht="14.25">
      <c r="A2737" s="3"/>
      <c r="B2737" s="3"/>
    </row>
    <row r="2738" spans="1:2" ht="14.25">
      <c r="A2738" s="3"/>
      <c r="B2738" s="3"/>
    </row>
    <row r="2739" spans="1:2" ht="14.25">
      <c r="A2739" s="3"/>
      <c r="B2739" s="3"/>
    </row>
    <row r="2740" spans="1:2" ht="14.25">
      <c r="A2740" s="3"/>
      <c r="B2740" s="3"/>
    </row>
    <row r="2741" spans="1:2" ht="14.25">
      <c r="A2741" s="3"/>
      <c r="B2741" s="3"/>
    </row>
    <row r="2742" spans="1:2" ht="14.25">
      <c r="A2742" s="3"/>
      <c r="B2742" s="3"/>
    </row>
    <row r="2743" spans="1:2" ht="14.25">
      <c r="A2743" s="3"/>
      <c r="B2743" s="3"/>
    </row>
    <row r="2744" spans="1:2" ht="14.25">
      <c r="A2744" s="3"/>
      <c r="B2744" s="3"/>
    </row>
    <row r="2745" spans="1:2" ht="14.25">
      <c r="A2745" s="3"/>
      <c r="B2745" s="3"/>
    </row>
    <row r="2746" spans="1:2" ht="14.25">
      <c r="A2746" s="3"/>
      <c r="B2746" s="3"/>
    </row>
    <row r="2747" spans="1:2" ht="14.25">
      <c r="A2747" s="3"/>
      <c r="B2747" s="3"/>
    </row>
    <row r="2748" spans="1:2" ht="14.25">
      <c r="A2748" s="3"/>
      <c r="B2748" s="3"/>
    </row>
    <row r="2749" spans="1:2" ht="14.25">
      <c r="A2749" s="3"/>
      <c r="B2749" s="3"/>
    </row>
    <row r="2750" spans="1:2" ht="14.25">
      <c r="A2750" s="3"/>
      <c r="B2750" s="3"/>
    </row>
    <row r="2751" spans="1:2" ht="14.25">
      <c r="A2751" s="3"/>
      <c r="B2751" s="3"/>
    </row>
    <row r="2752" spans="1:2" ht="14.25">
      <c r="A2752" s="3"/>
      <c r="B2752" s="3"/>
    </row>
    <row r="2753" spans="1:2" ht="14.25">
      <c r="A2753" s="3"/>
      <c r="B2753" s="3"/>
    </row>
    <row r="2754" spans="1:2" ht="14.25">
      <c r="A2754" s="3"/>
      <c r="B2754" s="3"/>
    </row>
    <row r="2755" spans="1:2" ht="14.25">
      <c r="A2755" s="3"/>
      <c r="B2755" s="3"/>
    </row>
    <row r="2756" spans="1:2" ht="14.25">
      <c r="A2756" s="3"/>
      <c r="B2756" s="3"/>
    </row>
    <row r="2757" spans="1:2" ht="14.25">
      <c r="A2757" s="3"/>
      <c r="B2757" s="3"/>
    </row>
    <row r="2758" spans="1:2" ht="14.25">
      <c r="A2758" s="3"/>
      <c r="B2758" s="3"/>
    </row>
    <row r="2759" spans="1:2" ht="14.25">
      <c r="A2759" s="3"/>
      <c r="B2759" s="3"/>
    </row>
    <row r="2760" spans="1:2" ht="14.25">
      <c r="A2760" s="3"/>
      <c r="B2760" s="3"/>
    </row>
    <row r="2761" spans="1:2" ht="14.25">
      <c r="A2761" s="3"/>
      <c r="B2761" s="3"/>
    </row>
    <row r="2762" spans="1:2" ht="14.25">
      <c r="A2762" s="3"/>
      <c r="B2762" s="3"/>
    </row>
    <row r="2763" spans="1:2" ht="14.25">
      <c r="A2763" s="3"/>
      <c r="B2763" s="3"/>
    </row>
    <row r="2764" spans="1:2" ht="14.25">
      <c r="A2764" s="3"/>
      <c r="B2764" s="3"/>
    </row>
    <row r="2765" spans="1:2" ht="14.25">
      <c r="A2765" s="3"/>
      <c r="B2765" s="3"/>
    </row>
    <row r="2766" spans="1:2" ht="14.25">
      <c r="A2766" s="3"/>
      <c r="B2766" s="3"/>
    </row>
    <row r="2767" spans="1:2" ht="14.25">
      <c r="A2767" s="3"/>
      <c r="B2767" s="3"/>
    </row>
    <row r="2768" spans="1:2" ht="14.25">
      <c r="A2768" s="3"/>
      <c r="B2768" s="3"/>
    </row>
    <row r="2769" spans="1:2" ht="14.25">
      <c r="A2769" s="3"/>
      <c r="B2769" s="3"/>
    </row>
    <row r="2770" spans="1:2" ht="14.25">
      <c r="A2770" s="3"/>
      <c r="B2770" s="3"/>
    </row>
    <row r="2771" spans="1:2" ht="14.25">
      <c r="A2771" s="3"/>
      <c r="B2771" s="3"/>
    </row>
    <row r="2772" spans="1:2" ht="14.25">
      <c r="A2772" s="3"/>
      <c r="B2772" s="3"/>
    </row>
    <row r="2773" spans="1:2" ht="14.25">
      <c r="A2773" s="3"/>
      <c r="B2773" s="3"/>
    </row>
    <row r="2774" spans="1:2" ht="14.25">
      <c r="A2774" s="3"/>
      <c r="B2774" s="3"/>
    </row>
    <row r="2775" spans="1:2" ht="14.25">
      <c r="A2775" s="3"/>
      <c r="B2775" s="3"/>
    </row>
    <row r="2776" spans="1:2" ht="14.25">
      <c r="A2776" s="3"/>
      <c r="B2776" s="3"/>
    </row>
    <row r="2777" spans="1:2" ht="14.25">
      <c r="A2777" s="3"/>
      <c r="B2777" s="3"/>
    </row>
    <row r="2778" spans="1:2" ht="14.25">
      <c r="A2778" s="3"/>
      <c r="B2778" s="3"/>
    </row>
    <row r="2779" spans="1:2" ht="14.25">
      <c r="A2779" s="3"/>
      <c r="B2779" s="3"/>
    </row>
    <row r="2780" spans="1:2" ht="14.25">
      <c r="A2780" s="3"/>
      <c r="B2780" s="3"/>
    </row>
    <row r="2781" spans="1:2" ht="14.25">
      <c r="A2781" s="3"/>
      <c r="B2781" s="3"/>
    </row>
    <row r="2782" spans="1:2" ht="14.25">
      <c r="A2782" s="3"/>
      <c r="B2782" s="3"/>
    </row>
    <row r="2783" spans="1:2" ht="14.25">
      <c r="A2783" s="3"/>
      <c r="B2783" s="3"/>
    </row>
    <row r="2784" spans="1:2" ht="14.25">
      <c r="A2784" s="3"/>
      <c r="B2784" s="3"/>
    </row>
    <row r="2785" spans="1:2" ht="14.25">
      <c r="A2785" s="3"/>
      <c r="B2785" s="3"/>
    </row>
    <row r="2786" spans="1:2" ht="14.25">
      <c r="A2786" s="3"/>
      <c r="B2786" s="3"/>
    </row>
    <row r="2787" spans="1:2" ht="14.25">
      <c r="A2787" s="3"/>
      <c r="B2787" s="3"/>
    </row>
    <row r="2788" spans="1:2" ht="14.25">
      <c r="A2788" s="3"/>
      <c r="B2788" s="3"/>
    </row>
    <row r="2789" spans="1:2" ht="14.25">
      <c r="A2789" s="3"/>
      <c r="B2789" s="3"/>
    </row>
    <row r="2790" spans="1:2" ht="14.25">
      <c r="A2790" s="3"/>
      <c r="B2790" s="3"/>
    </row>
    <row r="2791" spans="1:2" ht="14.25">
      <c r="A2791" s="3"/>
      <c r="B2791" s="3"/>
    </row>
    <row r="2792" spans="1:2" ht="14.25">
      <c r="A2792" s="3"/>
      <c r="B2792" s="3"/>
    </row>
    <row r="2793" spans="1:2" ht="14.25">
      <c r="A2793" s="3"/>
      <c r="B2793" s="3"/>
    </row>
    <row r="2794" spans="1:2" ht="14.25">
      <c r="A2794" s="3"/>
      <c r="B2794" s="3"/>
    </row>
    <row r="2795" spans="1:2" ht="14.25">
      <c r="A2795" s="3"/>
      <c r="B2795" s="3"/>
    </row>
    <row r="2796" spans="1:2" ht="14.25">
      <c r="A2796" s="3"/>
      <c r="B2796" s="3"/>
    </row>
    <row r="2797" spans="1:2" ht="14.25">
      <c r="A2797" s="3"/>
      <c r="B2797" s="3"/>
    </row>
    <row r="2798" spans="1:2" ht="14.25">
      <c r="A2798" s="3"/>
      <c r="B2798" s="3"/>
    </row>
    <row r="2799" spans="1:2" ht="14.25">
      <c r="A2799" s="3"/>
      <c r="B2799" s="3"/>
    </row>
    <row r="2800" spans="1:2" ht="14.25">
      <c r="A2800" s="3"/>
      <c r="B2800" s="3"/>
    </row>
    <row r="2801" spans="1:2" ht="14.25">
      <c r="A2801" s="3"/>
      <c r="B2801" s="3"/>
    </row>
    <row r="2802" spans="1:2" ht="14.25">
      <c r="A2802" s="3"/>
      <c r="B2802" s="3"/>
    </row>
    <row r="2803" spans="1:2" ht="14.25">
      <c r="A2803" s="3"/>
      <c r="B2803" s="3"/>
    </row>
    <row r="2804" spans="1:2" ht="14.25">
      <c r="A2804" s="3"/>
      <c r="B2804" s="3"/>
    </row>
    <row r="2805" spans="1:2" ht="14.25">
      <c r="A2805" s="3"/>
      <c r="B2805" s="3"/>
    </row>
    <row r="2806" spans="1:2" ht="14.25">
      <c r="A2806" s="3"/>
      <c r="B2806" s="3"/>
    </row>
    <row r="2807" spans="1:2" ht="14.25">
      <c r="A2807" s="3"/>
      <c r="B2807" s="3"/>
    </row>
    <row r="2808" spans="1:2" ht="14.25">
      <c r="A2808" s="3"/>
      <c r="B2808" s="3"/>
    </row>
    <row r="2809" spans="1:2" ht="14.25">
      <c r="A2809" s="3"/>
      <c r="B2809" s="3"/>
    </row>
    <row r="2810" spans="1:2" ht="14.25">
      <c r="A2810" s="3"/>
      <c r="B2810" s="3"/>
    </row>
    <row r="2811" spans="1:2" ht="14.25">
      <c r="A2811" s="3"/>
      <c r="B2811" s="3"/>
    </row>
    <row r="2812" spans="1:2" ht="14.25">
      <c r="A2812" s="3"/>
      <c r="B2812" s="3"/>
    </row>
    <row r="2813" spans="1:2" ht="14.25">
      <c r="A2813" s="3"/>
      <c r="B2813" s="3"/>
    </row>
    <row r="2814" spans="1:2" ht="14.25">
      <c r="A2814" s="3"/>
      <c r="B2814" s="3"/>
    </row>
    <row r="2815" spans="1:2" ht="14.25">
      <c r="A2815" s="3"/>
      <c r="B2815" s="3"/>
    </row>
    <row r="2816" spans="1:2" ht="14.25">
      <c r="A2816" s="3"/>
      <c r="B2816" s="3"/>
    </row>
    <row r="2817" spans="1:2" ht="14.25">
      <c r="A2817" s="3"/>
      <c r="B2817" s="3"/>
    </row>
    <row r="2818" spans="1:2" ht="14.25">
      <c r="A2818" s="3"/>
      <c r="B2818" s="3"/>
    </row>
    <row r="2819" spans="1:2" ht="14.25">
      <c r="A2819" s="3"/>
      <c r="B2819" s="3"/>
    </row>
    <row r="2820" spans="1:2" ht="14.25">
      <c r="A2820" s="3"/>
      <c r="B2820" s="3"/>
    </row>
    <row r="2821" spans="1:2" ht="14.25">
      <c r="A2821" s="3"/>
      <c r="B2821" s="3"/>
    </row>
    <row r="2822" spans="1:2" ht="14.25">
      <c r="A2822" s="3"/>
      <c r="B2822" s="3"/>
    </row>
    <row r="2823" spans="1:2" ht="14.25">
      <c r="A2823" s="3"/>
      <c r="B2823" s="3"/>
    </row>
    <row r="2824" spans="1:2" ht="14.25">
      <c r="A2824" s="3"/>
      <c r="B2824" s="3"/>
    </row>
    <row r="2825" spans="1:2" ht="14.25">
      <c r="A2825" s="3"/>
      <c r="B2825" s="3"/>
    </row>
    <row r="2826" spans="1:2" ht="14.25">
      <c r="A2826" s="3"/>
      <c r="B2826" s="3"/>
    </row>
    <row r="2827" spans="1:2" ht="14.25">
      <c r="A2827" s="3"/>
      <c r="B2827" s="3"/>
    </row>
    <row r="2828" spans="1:2" ht="14.25">
      <c r="A2828" s="3"/>
      <c r="B2828" s="3"/>
    </row>
    <row r="2829" spans="1:2" ht="14.25">
      <c r="A2829" s="3"/>
      <c r="B2829" s="3"/>
    </row>
    <row r="2830" spans="1:2" ht="14.25">
      <c r="A2830" s="3"/>
      <c r="B2830" s="3"/>
    </row>
    <row r="2831" spans="1:2" ht="14.25">
      <c r="A2831" s="3"/>
      <c r="B2831" s="3"/>
    </row>
    <row r="2832" spans="1:2" ht="14.25">
      <c r="A2832" s="3"/>
      <c r="B2832" s="3"/>
    </row>
    <row r="2833" spans="1:2" ht="14.25">
      <c r="A2833" s="3"/>
      <c r="B2833" s="3"/>
    </row>
    <row r="2834" spans="1:2" ht="14.25">
      <c r="A2834" s="3"/>
      <c r="B2834" s="3"/>
    </row>
    <row r="2835" spans="1:2" ht="14.25">
      <c r="A2835" s="3"/>
      <c r="B2835" s="3"/>
    </row>
    <row r="2836" spans="1:2" ht="14.25">
      <c r="A2836" s="3"/>
      <c r="B2836" s="3"/>
    </row>
    <row r="2837" spans="1:2" ht="14.25">
      <c r="A2837" s="3"/>
      <c r="B2837" s="3"/>
    </row>
    <row r="2838" spans="1:2" ht="14.25">
      <c r="A2838" s="3"/>
      <c r="B2838" s="3"/>
    </row>
    <row r="2839" spans="1:2" ht="14.25">
      <c r="A2839" s="3"/>
      <c r="B2839" s="3"/>
    </row>
    <row r="2840" spans="1:2" ht="14.25">
      <c r="A2840" s="3"/>
      <c r="B2840" s="3"/>
    </row>
    <row r="2841" spans="1:2" ht="14.25">
      <c r="A2841" s="3"/>
      <c r="B2841" s="3"/>
    </row>
    <row r="2842" spans="1:2" ht="14.25">
      <c r="A2842" s="3"/>
      <c r="B2842" s="3"/>
    </row>
    <row r="2843" spans="1:2" ht="14.25">
      <c r="A2843" s="3"/>
      <c r="B2843" s="3"/>
    </row>
    <row r="2844" spans="1:2" ht="14.25">
      <c r="A2844" s="3"/>
      <c r="B2844" s="3"/>
    </row>
    <row r="2845" spans="1:2" ht="14.25">
      <c r="A2845" s="3"/>
      <c r="B2845" s="3"/>
    </row>
    <row r="2846" spans="1:2" ht="14.25">
      <c r="A2846" s="3"/>
      <c r="B2846" s="3"/>
    </row>
    <row r="2847" spans="1:2" ht="14.25">
      <c r="A2847" s="3"/>
      <c r="B2847" s="3"/>
    </row>
    <row r="2848" spans="1:2" ht="14.25">
      <c r="A2848" s="3"/>
      <c r="B2848" s="3"/>
    </row>
    <row r="2849" spans="1:2" ht="14.25">
      <c r="A2849" s="3"/>
      <c r="B2849" s="3"/>
    </row>
    <row r="2850" spans="1:2" ht="14.25">
      <c r="A2850" s="3"/>
      <c r="B2850" s="3"/>
    </row>
    <row r="2851" spans="1:2" ht="14.25">
      <c r="A2851" s="3"/>
      <c r="B2851" s="3"/>
    </row>
    <row r="2852" spans="1:2" ht="14.25">
      <c r="A2852" s="3"/>
      <c r="B2852" s="3"/>
    </row>
    <row r="2853" spans="1:2" ht="14.25">
      <c r="A2853" s="3"/>
      <c r="B2853" s="3"/>
    </row>
    <row r="2854" spans="1:2" ht="14.25">
      <c r="A2854" s="3"/>
      <c r="B2854" s="3"/>
    </row>
    <row r="2855" spans="1:2" ht="14.25">
      <c r="A2855" s="3"/>
      <c r="B2855" s="3"/>
    </row>
    <row r="2856" spans="1:2" ht="14.25">
      <c r="A2856" s="3"/>
      <c r="B2856" s="3"/>
    </row>
    <row r="2857" spans="1:2" ht="14.25">
      <c r="A2857" s="3"/>
      <c r="B2857" s="3"/>
    </row>
    <row r="2858" spans="1:2" ht="14.25">
      <c r="A2858" s="3"/>
      <c r="B2858" s="3"/>
    </row>
    <row r="2859" spans="1:2" ht="14.25">
      <c r="A2859" s="3"/>
      <c r="B2859" s="3"/>
    </row>
    <row r="2860" spans="1:2" ht="14.25">
      <c r="A2860" s="3"/>
      <c r="B2860" s="3"/>
    </row>
    <row r="2861" spans="1:2" ht="14.25">
      <c r="A2861" s="3"/>
      <c r="B2861" s="3"/>
    </row>
    <row r="2862" spans="1:2" ht="14.25">
      <c r="A2862" s="3"/>
      <c r="B2862" s="3"/>
    </row>
    <row r="2863" spans="1:2" ht="14.25">
      <c r="A2863" s="3"/>
      <c r="B2863" s="3"/>
    </row>
    <row r="2864" spans="1:2" ht="14.25">
      <c r="A2864" s="3"/>
      <c r="B2864" s="3"/>
    </row>
    <row r="2865" spans="1:2" ht="14.25">
      <c r="A2865" s="3"/>
      <c r="B2865" s="3"/>
    </row>
    <row r="2866" spans="1:2" ht="14.25">
      <c r="A2866" s="3"/>
      <c r="B2866" s="3"/>
    </row>
    <row r="2867" spans="1:2" ht="14.25">
      <c r="A2867" s="3"/>
      <c r="B2867" s="3"/>
    </row>
    <row r="2868" spans="1:2" ht="14.25">
      <c r="A2868" s="3"/>
      <c r="B2868" s="3"/>
    </row>
    <row r="2869" spans="1:2" ht="14.25">
      <c r="A2869" s="3"/>
      <c r="B2869" s="3"/>
    </row>
    <row r="2870" spans="1:2" ht="14.25">
      <c r="A2870" s="3"/>
      <c r="B2870" s="3"/>
    </row>
    <row r="2871" spans="1:2" ht="14.25">
      <c r="A2871" s="3"/>
      <c r="B2871" s="3"/>
    </row>
    <row r="2872" spans="1:2" ht="14.25">
      <c r="A2872" s="3"/>
      <c r="B2872" s="3"/>
    </row>
    <row r="2873" spans="1:2" ht="14.25">
      <c r="A2873" s="3"/>
      <c r="B2873" s="3"/>
    </row>
    <row r="2874" spans="1:2" ht="14.25">
      <c r="A2874" s="3"/>
      <c r="B2874" s="3"/>
    </row>
    <row r="2875" spans="1:2" ht="14.25">
      <c r="A2875" s="3"/>
      <c r="B2875" s="3"/>
    </row>
    <row r="2876" spans="1:2" ht="14.25">
      <c r="A2876" s="3"/>
      <c r="B2876" s="3"/>
    </row>
    <row r="2877" spans="1:2" ht="14.25">
      <c r="A2877" s="3"/>
      <c r="B2877" s="3"/>
    </row>
    <row r="2878" spans="1:2" ht="14.25">
      <c r="A2878" s="3"/>
      <c r="B2878" s="3"/>
    </row>
    <row r="2879" spans="1:2" ht="14.25">
      <c r="A2879" s="3"/>
      <c r="B2879" s="3"/>
    </row>
    <row r="2880" spans="1:2" ht="14.25">
      <c r="A2880" s="3"/>
      <c r="B2880" s="3"/>
    </row>
    <row r="2881" spans="1:2" ht="14.25">
      <c r="A2881" s="3"/>
      <c r="B2881" s="3"/>
    </row>
    <row r="2882" spans="1:2" ht="14.25">
      <c r="A2882" s="3"/>
      <c r="B2882" s="3"/>
    </row>
    <row r="2883" spans="1:2" ht="14.25">
      <c r="A2883" s="3"/>
      <c r="B2883" s="3"/>
    </row>
    <row r="2884" spans="1:2" ht="14.25">
      <c r="A2884" s="3"/>
      <c r="B2884" s="3"/>
    </row>
    <row r="2885" spans="1:2" ht="14.25">
      <c r="A2885" s="3"/>
      <c r="B2885" s="3"/>
    </row>
    <row r="2886" spans="1:2" ht="14.25">
      <c r="A2886" s="3"/>
      <c r="B2886" s="3"/>
    </row>
    <row r="2887" spans="1:2" ht="14.25">
      <c r="A2887" s="3"/>
      <c r="B2887" s="3"/>
    </row>
    <row r="2888" spans="1:2" ht="14.25">
      <c r="A2888" s="3"/>
      <c r="B2888" s="3"/>
    </row>
    <row r="2889" spans="1:2" ht="14.25">
      <c r="A2889" s="3"/>
      <c r="B2889" s="3"/>
    </row>
    <row r="2890" spans="1:2" ht="14.25">
      <c r="A2890" s="3"/>
      <c r="B2890" s="3"/>
    </row>
    <row r="2891" spans="1:2" ht="14.25">
      <c r="A2891" s="3"/>
      <c r="B2891" s="3"/>
    </row>
    <row r="2892" spans="1:2" ht="14.25">
      <c r="A2892" s="3"/>
      <c r="B2892" s="3"/>
    </row>
    <row r="2893" spans="1:2" ht="14.25">
      <c r="A2893" s="3"/>
      <c r="B2893" s="3"/>
    </row>
    <row r="2894" spans="1:2" ht="14.25">
      <c r="A2894" s="3"/>
      <c r="B2894" s="3"/>
    </row>
    <row r="2895" spans="1:2" ht="14.25">
      <c r="A2895" s="3"/>
      <c r="B2895" s="3"/>
    </row>
    <row r="2896" spans="1:2" ht="14.25">
      <c r="A2896" s="3"/>
      <c r="B2896" s="3"/>
    </row>
    <row r="2897" spans="1:2" ht="14.25">
      <c r="A2897" s="3"/>
      <c r="B2897" s="3"/>
    </row>
    <row r="2898" spans="1:2" ht="14.25">
      <c r="A2898" s="3"/>
      <c r="B2898" s="3"/>
    </row>
    <row r="2899" spans="1:2" ht="14.25">
      <c r="A2899" s="3"/>
      <c r="B2899" s="3"/>
    </row>
    <row r="2900" spans="1:2" ht="14.25">
      <c r="A2900" s="3"/>
      <c r="B2900" s="3"/>
    </row>
    <row r="2901" spans="1:2" ht="14.25">
      <c r="A2901" s="3"/>
      <c r="B2901" s="3"/>
    </row>
    <row r="2902" spans="1:2" ht="14.25">
      <c r="A2902" s="3"/>
      <c r="B2902" s="3"/>
    </row>
    <row r="2903" spans="1:2" ht="14.25">
      <c r="A2903" s="3"/>
      <c r="B2903" s="3"/>
    </row>
    <row r="2904" spans="1:2" ht="14.25">
      <c r="A2904" s="3"/>
      <c r="B2904" s="3"/>
    </row>
    <row r="2905" spans="1:2" ht="14.25">
      <c r="A2905" s="3"/>
      <c r="B2905" s="3"/>
    </row>
    <row r="2906" spans="1:2" ht="14.25">
      <c r="A2906" s="3"/>
      <c r="B2906" s="3"/>
    </row>
    <row r="2907" spans="1:2" ht="14.25">
      <c r="A2907" s="3"/>
      <c r="B2907" s="3"/>
    </row>
    <row r="2908" spans="1:2" ht="14.25">
      <c r="A2908" s="3"/>
      <c r="B2908" s="3"/>
    </row>
    <row r="2909" spans="1:2" ht="14.25">
      <c r="A2909" s="3"/>
      <c r="B2909" s="3"/>
    </row>
    <row r="2910" spans="1:2" ht="14.25">
      <c r="A2910" s="3"/>
      <c r="B2910" s="3"/>
    </row>
    <row r="2911" spans="1:2" ht="14.25">
      <c r="A2911" s="3"/>
      <c r="B2911" s="3"/>
    </row>
    <row r="2912" spans="1:2" ht="14.25">
      <c r="A2912" s="3"/>
      <c r="B2912" s="3"/>
    </row>
    <row r="2913" spans="1:2" ht="14.25">
      <c r="A2913" s="3"/>
      <c r="B2913" s="3"/>
    </row>
    <row r="2914" spans="1:2" ht="14.25">
      <c r="A2914" s="3"/>
      <c r="B2914" s="3"/>
    </row>
    <row r="2915" spans="1:2" ht="14.25">
      <c r="A2915" s="3"/>
      <c r="B2915" s="3"/>
    </row>
    <row r="2916" spans="1:2" ht="14.25">
      <c r="A2916" s="3"/>
      <c r="B2916" s="3"/>
    </row>
    <row r="2917" spans="1:2" ht="14.25">
      <c r="A2917" s="3"/>
      <c r="B2917" s="3"/>
    </row>
    <row r="2918" spans="1:2" ht="14.25">
      <c r="A2918" s="3"/>
      <c r="B2918" s="3"/>
    </row>
    <row r="2919" spans="1:2" ht="14.25">
      <c r="A2919" s="3"/>
      <c r="B2919" s="3"/>
    </row>
    <row r="2920" spans="1:2" ht="14.25">
      <c r="A2920" s="3"/>
      <c r="B2920" s="3"/>
    </row>
    <row r="2921" spans="1:2" ht="14.25">
      <c r="A2921" s="3"/>
      <c r="B2921" s="3"/>
    </row>
    <row r="2922" spans="1:2" ht="14.25">
      <c r="A2922" s="3"/>
      <c r="B2922" s="3"/>
    </row>
    <row r="2923" spans="1:2" ht="14.25">
      <c r="A2923" s="3"/>
      <c r="B2923" s="3"/>
    </row>
    <row r="2924" spans="1:2" ht="14.25">
      <c r="A2924" s="3"/>
      <c r="B2924" s="3"/>
    </row>
    <row r="2925" spans="1:2" ht="14.25">
      <c r="A2925" s="3"/>
      <c r="B2925" s="3"/>
    </row>
    <row r="2926" spans="1:2" ht="14.25">
      <c r="A2926" s="3"/>
      <c r="B2926" s="3"/>
    </row>
    <row r="2927" spans="1:2" ht="14.25">
      <c r="A2927" s="3"/>
      <c r="B2927" s="3"/>
    </row>
    <row r="2928" spans="1:2" ht="14.25">
      <c r="A2928" s="3"/>
      <c r="B2928" s="3"/>
    </row>
    <row r="2929" spans="1:2" ht="14.25">
      <c r="A2929" s="3"/>
      <c r="B2929" s="3"/>
    </row>
    <row r="2930" spans="1:2" ht="14.25">
      <c r="A2930" s="3"/>
      <c r="B2930" s="3"/>
    </row>
    <row r="2931" spans="1:2" ht="14.25">
      <c r="A2931" s="3"/>
      <c r="B2931" s="3"/>
    </row>
    <row r="2932" spans="1:2" ht="14.25">
      <c r="A2932" s="3"/>
      <c r="B2932" s="3"/>
    </row>
    <row r="2933" spans="1:2" ht="14.25">
      <c r="A2933" s="3"/>
      <c r="B2933" s="3"/>
    </row>
    <row r="2934" spans="1:2" ht="14.25">
      <c r="A2934" s="3"/>
      <c r="B2934" s="3"/>
    </row>
    <row r="2935" spans="1:2" ht="14.25">
      <c r="A2935" s="3"/>
      <c r="B2935" s="3"/>
    </row>
    <row r="2936" spans="1:2" ht="14.25">
      <c r="A2936" s="3"/>
      <c r="B2936" s="3"/>
    </row>
    <row r="2937" spans="1:2" ht="14.25">
      <c r="A2937" s="3"/>
      <c r="B2937" s="3"/>
    </row>
    <row r="2938" spans="1:2" ht="14.25">
      <c r="A2938" s="3"/>
      <c r="B2938" s="3"/>
    </row>
    <row r="2939" spans="1:2" ht="14.25">
      <c r="A2939" s="3"/>
      <c r="B2939" s="3"/>
    </row>
    <row r="2940" spans="1:2" ht="14.25">
      <c r="A2940" s="3"/>
      <c r="B2940" s="3"/>
    </row>
    <row r="2941" spans="1:2" ht="14.25">
      <c r="A2941" s="3"/>
      <c r="B2941" s="3"/>
    </row>
    <row r="2942" spans="1:2" ht="14.25">
      <c r="A2942" s="3"/>
      <c r="B2942" s="3"/>
    </row>
    <row r="2943" spans="1:2" ht="14.25">
      <c r="A2943" s="3"/>
      <c r="B2943" s="3"/>
    </row>
    <row r="2944" spans="1:2" ht="14.25">
      <c r="A2944" s="3"/>
      <c r="B2944" s="3"/>
    </row>
    <row r="2945" spans="1:2" ht="14.25">
      <c r="A2945" s="3"/>
      <c r="B2945" s="3"/>
    </row>
    <row r="2946" spans="1:2" ht="14.25">
      <c r="A2946" s="3"/>
      <c r="B2946" s="3"/>
    </row>
    <row r="2947" spans="1:2" ht="14.25">
      <c r="A2947" s="3"/>
      <c r="B2947" s="3"/>
    </row>
    <row r="2948" spans="1:2" ht="14.25">
      <c r="A2948" s="3"/>
      <c r="B2948" s="3"/>
    </row>
    <row r="2949" spans="1:2" ht="14.25">
      <c r="A2949" s="3"/>
      <c r="B2949" s="3"/>
    </row>
    <row r="2950" spans="1:2" ht="14.25">
      <c r="A2950" s="3"/>
      <c r="B2950" s="3"/>
    </row>
    <row r="2951" spans="1:2" ht="14.25">
      <c r="A2951" s="3"/>
      <c r="B2951" s="3"/>
    </row>
    <row r="2952" spans="1:2" ht="14.25">
      <c r="A2952" s="3"/>
      <c r="B2952" s="3"/>
    </row>
    <row r="2953" spans="1:2" ht="14.25">
      <c r="A2953" s="3"/>
      <c r="B2953" s="3"/>
    </row>
    <row r="2954" spans="1:2" ht="14.25">
      <c r="A2954" s="3"/>
      <c r="B2954" s="3"/>
    </row>
    <row r="2955" spans="1:2" ht="14.25">
      <c r="A2955" s="3"/>
      <c r="B2955" s="3"/>
    </row>
    <row r="2956" spans="1:2" ht="14.25">
      <c r="A2956" s="3"/>
      <c r="B2956" s="3"/>
    </row>
    <row r="2957" spans="1:2" ht="14.25">
      <c r="A2957" s="3"/>
      <c r="B2957" s="3"/>
    </row>
    <row r="2958" spans="1:2" ht="14.25">
      <c r="A2958" s="3"/>
      <c r="B2958" s="3"/>
    </row>
    <row r="2959" spans="1:2" ht="14.25">
      <c r="A2959" s="3"/>
      <c r="B2959" s="3"/>
    </row>
    <row r="2960" spans="1:2" ht="14.25">
      <c r="A2960" s="3"/>
      <c r="B2960" s="3"/>
    </row>
    <row r="2961" spans="1:2" ht="14.25">
      <c r="A2961" s="3"/>
      <c r="B2961" s="3"/>
    </row>
    <row r="2962" spans="1:2" ht="14.25">
      <c r="A2962" s="3"/>
      <c r="B2962" s="3"/>
    </row>
    <row r="2963" spans="1:2" ht="14.25">
      <c r="A2963" s="3"/>
      <c r="B2963" s="3"/>
    </row>
    <row r="2964" spans="1:2" ht="14.25">
      <c r="A2964" s="3"/>
      <c r="B2964" s="3"/>
    </row>
    <row r="2965" spans="1:2" ht="14.25">
      <c r="A2965" s="3"/>
      <c r="B2965" s="3"/>
    </row>
    <row r="2966" spans="1:2" ht="14.25">
      <c r="A2966" s="3"/>
      <c r="B2966" s="3"/>
    </row>
    <row r="2967" spans="1:2" ht="14.25">
      <c r="A2967" s="3"/>
      <c r="B2967" s="3"/>
    </row>
    <row r="2968" spans="1:2" ht="14.25">
      <c r="A2968" s="3"/>
      <c r="B2968" s="3"/>
    </row>
    <row r="2969" spans="1:2" ht="14.25">
      <c r="A2969" s="3"/>
      <c r="B2969" s="3"/>
    </row>
    <row r="2970" spans="1:2" ht="14.25">
      <c r="A2970" s="3"/>
      <c r="B2970" s="3"/>
    </row>
    <row r="2971" spans="1:2" ht="14.25">
      <c r="A2971" s="3"/>
      <c r="B2971" s="3"/>
    </row>
    <row r="2972" spans="1:2" ht="14.25">
      <c r="A2972" s="3"/>
      <c r="B2972" s="3"/>
    </row>
    <row r="2973" spans="1:2" ht="14.25">
      <c r="A2973" s="3"/>
      <c r="B2973" s="3"/>
    </row>
    <row r="2974" spans="1:2" ht="14.25">
      <c r="A2974" s="3"/>
      <c r="B2974" s="3"/>
    </row>
    <row r="2975" spans="1:2" ht="14.25">
      <c r="A2975" s="3"/>
      <c r="B2975" s="3"/>
    </row>
    <row r="2976" spans="1:2" ht="14.25">
      <c r="A2976" s="3"/>
      <c r="B2976" s="3"/>
    </row>
    <row r="2977" spans="1:2" ht="14.25">
      <c r="A2977" s="3"/>
      <c r="B2977" s="3"/>
    </row>
    <row r="2978" spans="1:2" ht="14.25">
      <c r="A2978" s="3"/>
      <c r="B2978" s="3"/>
    </row>
    <row r="2979" spans="1:2" ht="14.25">
      <c r="A2979" s="3"/>
      <c r="B2979" s="3"/>
    </row>
    <row r="2980" spans="1:2" ht="14.25">
      <c r="A2980" s="3"/>
      <c r="B2980" s="3"/>
    </row>
    <row r="2981" spans="1:2" ht="14.25">
      <c r="A2981" s="3"/>
      <c r="B2981" s="3"/>
    </row>
    <row r="2982" spans="1:2" ht="14.25">
      <c r="A2982" s="3"/>
      <c r="B2982" s="3"/>
    </row>
    <row r="2983" spans="1:2" ht="14.25">
      <c r="A2983" s="3"/>
      <c r="B2983" s="3"/>
    </row>
    <row r="2984" spans="1:2" ht="14.25">
      <c r="A2984" s="3"/>
      <c r="B2984" s="3"/>
    </row>
    <row r="2985" spans="1:2" ht="14.25">
      <c r="A2985" s="3"/>
      <c r="B2985" s="3"/>
    </row>
    <row r="2986" spans="1:2" ht="14.25">
      <c r="A2986" s="3"/>
      <c r="B2986" s="3"/>
    </row>
    <row r="2987" spans="1:2" ht="14.25">
      <c r="A2987" s="3"/>
      <c r="B2987" s="3"/>
    </row>
    <row r="2988" spans="1:2" ht="14.25">
      <c r="A2988" s="3"/>
      <c r="B2988" s="3"/>
    </row>
    <row r="2989" spans="1:2" ht="14.25">
      <c r="A2989" s="3"/>
      <c r="B2989" s="3"/>
    </row>
    <row r="2990" spans="1:2" ht="14.25">
      <c r="A2990" s="3"/>
      <c r="B2990" s="3"/>
    </row>
    <row r="2991" spans="1:2" ht="14.25">
      <c r="A2991" s="3"/>
      <c r="B2991" s="3"/>
    </row>
    <row r="2992" spans="1:2" ht="14.25">
      <c r="A2992" s="3"/>
      <c r="B2992" s="3"/>
    </row>
    <row r="2993" spans="1:2" ht="14.25">
      <c r="A2993" s="3"/>
      <c r="B2993" s="3"/>
    </row>
    <row r="2994" spans="1:2" ht="14.25">
      <c r="A2994" s="3"/>
      <c r="B2994" s="3"/>
    </row>
    <row r="2995" spans="1:2" ht="14.25">
      <c r="A2995" s="3"/>
      <c r="B2995" s="3"/>
    </row>
    <row r="2996" spans="1:2" ht="14.25">
      <c r="A2996" s="3"/>
      <c r="B2996" s="3"/>
    </row>
    <row r="2997" spans="1:2" ht="14.25">
      <c r="A2997" s="3"/>
      <c r="B2997" s="3"/>
    </row>
    <row r="2998" spans="1:2" ht="14.25">
      <c r="A2998" s="3"/>
      <c r="B2998" s="3"/>
    </row>
    <row r="2999" spans="1:2" ht="14.25">
      <c r="A2999" s="3"/>
      <c r="B2999" s="3"/>
    </row>
    <row r="3000" spans="1:2" ht="14.25">
      <c r="A3000" s="3"/>
      <c r="B3000" s="3"/>
    </row>
    <row r="3001" spans="1:2" ht="14.25">
      <c r="A3001" s="3"/>
      <c r="B3001" s="3"/>
    </row>
    <row r="3002" spans="1:2" ht="14.25">
      <c r="A3002" s="3"/>
      <c r="B3002" s="3"/>
    </row>
    <row r="3003" spans="1:2" ht="14.25">
      <c r="A3003" s="3"/>
      <c r="B3003" s="3"/>
    </row>
    <row r="3004" spans="1:2" ht="14.25">
      <c r="A3004" s="3"/>
      <c r="B3004" s="3"/>
    </row>
    <row r="3005" spans="1:2" ht="14.25">
      <c r="A3005" s="3"/>
      <c r="B3005" s="3"/>
    </row>
    <row r="3006" spans="1:2" ht="14.25">
      <c r="A3006" s="3"/>
      <c r="B3006" s="3"/>
    </row>
    <row r="3007" spans="1:2" ht="14.25">
      <c r="A3007" s="3"/>
      <c r="B3007" s="3"/>
    </row>
    <row r="3008" spans="1:2" ht="14.25">
      <c r="A3008" s="3"/>
      <c r="B3008" s="3"/>
    </row>
    <row r="3009" spans="1:2" ht="14.25">
      <c r="A3009" s="3"/>
      <c r="B3009" s="3"/>
    </row>
    <row r="3010" spans="1:2" ht="14.25">
      <c r="A3010" s="3"/>
      <c r="B3010" s="3"/>
    </row>
    <row r="3011" spans="1:2" ht="14.25">
      <c r="A3011" s="3"/>
      <c r="B3011" s="3"/>
    </row>
    <row r="3012" spans="1:2" ht="14.25">
      <c r="A3012" s="3"/>
      <c r="B3012" s="3"/>
    </row>
    <row r="3013" spans="1:2" ht="14.25">
      <c r="A3013" s="3"/>
      <c r="B3013" s="3"/>
    </row>
    <row r="3014" spans="1:2" ht="14.25">
      <c r="A3014" s="3"/>
      <c r="B3014" s="3"/>
    </row>
    <row r="3015" spans="1:2" ht="14.25">
      <c r="A3015" s="3"/>
      <c r="B3015" s="3"/>
    </row>
    <row r="3016" spans="1:2" ht="14.25">
      <c r="A3016" s="3"/>
      <c r="B3016" s="3"/>
    </row>
    <row r="3017" spans="1:2" ht="14.25">
      <c r="A3017" s="3"/>
      <c r="B3017" s="3"/>
    </row>
    <row r="3018" spans="1:2" ht="14.25">
      <c r="A3018" s="3"/>
      <c r="B3018" s="3"/>
    </row>
    <row r="3019" spans="1:2" ht="14.25">
      <c r="A3019" s="3"/>
      <c r="B3019" s="3"/>
    </row>
    <row r="3020" spans="1:2" ht="14.25">
      <c r="A3020" s="3"/>
      <c r="B3020" s="3"/>
    </row>
    <row r="3021" spans="1:2" ht="14.25">
      <c r="A3021" s="3"/>
      <c r="B3021" s="3"/>
    </row>
    <row r="3022" spans="1:2" ht="14.25">
      <c r="A3022" s="3"/>
      <c r="B3022" s="3"/>
    </row>
    <row r="3023" spans="1:2" ht="14.25">
      <c r="A3023" s="3"/>
      <c r="B3023" s="3"/>
    </row>
    <row r="3024" spans="1:2" ht="14.25">
      <c r="A3024" s="3"/>
      <c r="B3024" s="3"/>
    </row>
    <row r="3025" spans="1:2" ht="14.25">
      <c r="A3025" s="3"/>
      <c r="B3025" s="3"/>
    </row>
    <row r="3026" spans="1:2" ht="14.25">
      <c r="A3026" s="3"/>
      <c r="B3026" s="3"/>
    </row>
    <row r="3027" spans="1:2" ht="14.25">
      <c r="A3027" s="3"/>
      <c r="B3027" s="3"/>
    </row>
    <row r="3028" spans="1:2" ht="14.25">
      <c r="A3028" s="3"/>
      <c r="B3028" s="3"/>
    </row>
    <row r="3029" spans="1:2" ht="14.25">
      <c r="A3029" s="3"/>
      <c r="B3029" s="3"/>
    </row>
    <row r="3030" spans="1:2" ht="14.25">
      <c r="A3030" s="3"/>
      <c r="B3030" s="3"/>
    </row>
    <row r="3031" spans="1:2" ht="14.25">
      <c r="A3031" s="3"/>
      <c r="B3031" s="3"/>
    </row>
    <row r="3032" spans="1:2" ht="14.25">
      <c r="A3032" s="3"/>
      <c r="B3032" s="3"/>
    </row>
    <row r="3033" spans="1:2" ht="14.25">
      <c r="A3033" s="3"/>
      <c r="B3033" s="3"/>
    </row>
    <row r="3034" spans="1:2" ht="14.25">
      <c r="A3034" s="3"/>
      <c r="B3034" s="3"/>
    </row>
    <row r="3035" spans="1:2" ht="14.25">
      <c r="A3035" s="3"/>
      <c r="B3035" s="3"/>
    </row>
    <row r="3036" spans="1:2" ht="14.25">
      <c r="A3036" s="3"/>
      <c r="B3036" s="3"/>
    </row>
    <row r="3037" spans="1:2" ht="14.25">
      <c r="A3037" s="3"/>
      <c r="B3037" s="3"/>
    </row>
    <row r="3038" spans="1:2" ht="14.25">
      <c r="A3038" s="3"/>
      <c r="B3038" s="3"/>
    </row>
    <row r="3039" spans="1:2" ht="14.25">
      <c r="A3039" s="3"/>
      <c r="B3039" s="3"/>
    </row>
    <row r="3040" spans="1:2" ht="14.25">
      <c r="A3040" s="3"/>
      <c r="B3040" s="3"/>
    </row>
    <row r="3041" spans="1:2" ht="14.25">
      <c r="A3041" s="3"/>
      <c r="B3041" s="3"/>
    </row>
    <row r="3042" spans="1:2" ht="14.25">
      <c r="A3042" s="3"/>
      <c r="B3042" s="3"/>
    </row>
    <row r="3043" spans="1:2" ht="14.25">
      <c r="A3043" s="3"/>
      <c r="B3043" s="3"/>
    </row>
    <row r="3044" spans="1:2" ht="14.25">
      <c r="A3044" s="3"/>
      <c r="B3044" s="3"/>
    </row>
    <row r="3045" spans="1:2" ht="14.25">
      <c r="A3045" s="3"/>
      <c r="B3045" s="3"/>
    </row>
    <row r="3046" spans="1:2" ht="14.25">
      <c r="A3046" s="3"/>
      <c r="B3046" s="3"/>
    </row>
    <row r="3047" spans="1:2" ht="14.25">
      <c r="A3047" s="3"/>
      <c r="B3047" s="3"/>
    </row>
    <row r="3048" spans="1:2" ht="14.25">
      <c r="A3048" s="3"/>
      <c r="B3048" s="3"/>
    </row>
    <row r="3049" spans="1:2" ht="14.25">
      <c r="A3049" s="3"/>
      <c r="B3049" s="3"/>
    </row>
    <row r="3050" spans="1:2" ht="14.25">
      <c r="A3050" s="3"/>
      <c r="B3050" s="3"/>
    </row>
    <row r="3051" spans="1:2" ht="14.25">
      <c r="A3051" s="3"/>
      <c r="B3051" s="3"/>
    </row>
    <row r="3052" spans="1:2" ht="14.25">
      <c r="A3052" s="3"/>
      <c r="B3052" s="3"/>
    </row>
    <row r="3053" spans="1:2" ht="14.25">
      <c r="A3053" s="3"/>
      <c r="B3053" s="3"/>
    </row>
    <row r="3054" spans="1:2" ht="14.25">
      <c r="A3054" s="3"/>
      <c r="B3054" s="3"/>
    </row>
    <row r="3055" spans="1:2" ht="14.25">
      <c r="A3055" s="3"/>
      <c r="B3055" s="3"/>
    </row>
    <row r="3056" spans="1:2" ht="14.25">
      <c r="A3056" s="3"/>
      <c r="B3056" s="3"/>
    </row>
    <row r="3057" spans="1:2" ht="14.25">
      <c r="A3057" s="3"/>
      <c r="B3057" s="3"/>
    </row>
    <row r="3058" spans="1:2" ht="14.25">
      <c r="A3058" s="3"/>
      <c r="B3058" s="3"/>
    </row>
    <row r="3059" spans="1:2" ht="14.25">
      <c r="A3059" s="3"/>
      <c r="B3059" s="3"/>
    </row>
    <row r="3060" spans="1:2" ht="14.25">
      <c r="A3060" s="3"/>
      <c r="B3060" s="3"/>
    </row>
    <row r="3061" spans="1:2" ht="14.25">
      <c r="A3061" s="3"/>
      <c r="B3061" s="3"/>
    </row>
    <row r="3062" spans="1:2" ht="14.25">
      <c r="A3062" s="3"/>
      <c r="B3062" s="3"/>
    </row>
    <row r="3063" spans="1:2" ht="14.25">
      <c r="A3063" s="3"/>
      <c r="B3063" s="3"/>
    </row>
    <row r="3064" spans="1:2" ht="14.25">
      <c r="A3064" s="3"/>
      <c r="B3064" s="3"/>
    </row>
    <row r="3065" spans="1:2" ht="14.25">
      <c r="A3065" s="3"/>
      <c r="B3065" s="3"/>
    </row>
    <row r="3066" spans="1:2" ht="14.25">
      <c r="A3066" s="3"/>
      <c r="B3066" s="3"/>
    </row>
    <row r="3067" spans="1:2" ht="14.25">
      <c r="A3067" s="3"/>
      <c r="B3067" s="3"/>
    </row>
    <row r="3068" spans="1:2" ht="14.25">
      <c r="A3068" s="3"/>
      <c r="B3068" s="3"/>
    </row>
    <row r="3069" spans="1:2" ht="14.25">
      <c r="A3069" s="3"/>
      <c r="B3069" s="3"/>
    </row>
    <row r="3070" spans="1:2" ht="14.25">
      <c r="A3070" s="3"/>
      <c r="B3070" s="3"/>
    </row>
    <row r="3071" spans="1:2" ht="14.25">
      <c r="A3071" s="3"/>
      <c r="B3071" s="3"/>
    </row>
    <row r="3072" spans="1:2" ht="14.25">
      <c r="A3072" s="3"/>
      <c r="B3072" s="3"/>
    </row>
    <row r="3073" spans="1:2" ht="14.25">
      <c r="A3073" s="3"/>
      <c r="B3073" s="3"/>
    </row>
    <row r="3074" spans="1:2" ht="14.25">
      <c r="A3074" s="3"/>
      <c r="B3074" s="3"/>
    </row>
    <row r="3075" spans="1:2" ht="14.25">
      <c r="A3075" s="3"/>
      <c r="B3075" s="3"/>
    </row>
    <row r="3076" spans="1:2" ht="14.25">
      <c r="A3076" s="3"/>
      <c r="B3076" s="3"/>
    </row>
    <row r="3077" spans="1:2" ht="14.25">
      <c r="A3077" s="3"/>
      <c r="B3077" s="3"/>
    </row>
    <row r="3078" spans="1:2" ht="14.25">
      <c r="A3078" s="3"/>
      <c r="B3078" s="3"/>
    </row>
    <row r="3079" spans="1:2" ht="14.25">
      <c r="A3079" s="3"/>
      <c r="B3079" s="3"/>
    </row>
    <row r="3080" spans="1:2" ht="14.25">
      <c r="A3080" s="3"/>
      <c r="B3080" s="3"/>
    </row>
    <row r="3081" spans="1:2" ht="14.25">
      <c r="A3081" s="3"/>
      <c r="B3081" s="3"/>
    </row>
    <row r="3082" spans="1:2" ht="14.25">
      <c r="A3082" s="3"/>
      <c r="B3082" s="3"/>
    </row>
    <row r="3083" spans="1:2" ht="14.25">
      <c r="A3083" s="3"/>
      <c r="B3083" s="3"/>
    </row>
    <row r="3084" spans="1:2" ht="14.25">
      <c r="A3084" s="3"/>
      <c r="B3084" s="3"/>
    </row>
    <row r="3085" spans="1:2" ht="14.25">
      <c r="A3085" s="3"/>
      <c r="B3085" s="3"/>
    </row>
    <row r="3086" spans="1:2" ht="14.25">
      <c r="A3086" s="3"/>
      <c r="B3086" s="3"/>
    </row>
    <row r="3087" spans="1:2" ht="14.25">
      <c r="A3087" s="3"/>
      <c r="B3087" s="3"/>
    </row>
    <row r="3088" spans="1:2" ht="14.25">
      <c r="A3088" s="3"/>
      <c r="B3088" s="3"/>
    </row>
    <row r="3089" spans="1:2" ht="14.25">
      <c r="A3089" s="3"/>
      <c r="B3089" s="3"/>
    </row>
    <row r="3090" spans="1:2" ht="14.25">
      <c r="A3090" s="3"/>
      <c r="B3090" s="3"/>
    </row>
    <row r="3091" spans="1:2" ht="14.25">
      <c r="A3091" s="3"/>
      <c r="B3091" s="3"/>
    </row>
    <row r="3092" spans="1:2" ht="14.25">
      <c r="A3092" s="3"/>
      <c r="B3092" s="3"/>
    </row>
    <row r="3093" spans="1:2" ht="14.25">
      <c r="A3093" s="3"/>
      <c r="B3093" s="3"/>
    </row>
    <row r="3094" spans="1:2" ht="14.25">
      <c r="A3094" s="3"/>
      <c r="B3094" s="3"/>
    </row>
    <row r="3095" spans="1:2" ht="14.25">
      <c r="A3095" s="3"/>
      <c r="B3095" s="3"/>
    </row>
    <row r="3096" spans="1:2" ht="14.25">
      <c r="A3096" s="3"/>
      <c r="B3096" s="3"/>
    </row>
    <row r="3097" spans="1:2" ht="14.25">
      <c r="A3097" s="3"/>
      <c r="B3097" s="3"/>
    </row>
    <row r="3098" spans="1:2" ht="14.25">
      <c r="A3098" s="3"/>
      <c r="B3098" s="3"/>
    </row>
    <row r="3099" spans="1:2" ht="14.25">
      <c r="A3099" s="3"/>
      <c r="B3099" s="3"/>
    </row>
    <row r="3100" spans="1:2" ht="14.25">
      <c r="A3100" s="3"/>
      <c r="B3100" s="3"/>
    </row>
    <row r="3101" spans="1:2" ht="15">
      <c r="A3101" s="3"/>
      <c r="B3101" s="3"/>
    </row>
  </sheetData>
  <sheetProtection algorithmName="SHA-512" hashValue="5hjnIAro0y/40u6GgpHsqDUGURTTCso1gk1UDsq9le9ikNuvs0fFfo1cK9AkXz7Q0gTOk9B/txL1jI/VsclREA==" saltValue="P2MfyeWyVQvPsaS9ENZQ8w==" spinCount="100000" sheet="1" selectLockedCells="1"/>
  <mergeCells count="226">
    <mergeCell ref="C134:D134"/>
    <mergeCell ref="I134:J134"/>
    <mergeCell ref="K134:L134"/>
    <mergeCell ref="C131:E131"/>
    <mergeCell ref="C132:D132"/>
    <mergeCell ref="I132:J132"/>
    <mergeCell ref="K132:L132"/>
    <mergeCell ref="C133:D133"/>
    <mergeCell ref="I131:L131"/>
    <mergeCell ref="K133:L133"/>
    <mergeCell ref="I133:J133"/>
    <mergeCell ref="B120:M120"/>
    <mergeCell ref="B35:D38"/>
    <mergeCell ref="C127:E127"/>
    <mergeCell ref="F127:L127"/>
    <mergeCell ref="E40:K40"/>
    <mergeCell ref="E41:K41"/>
    <mergeCell ref="E42:K42"/>
    <mergeCell ref="E43:K43"/>
    <mergeCell ref="D52:M52"/>
    <mergeCell ref="D66:M66"/>
    <mergeCell ref="D69:M69"/>
    <mergeCell ref="D71:M71"/>
    <mergeCell ref="D75:M75"/>
    <mergeCell ref="D77:M77"/>
    <mergeCell ref="C125:E125"/>
    <mergeCell ref="F125:L125"/>
    <mergeCell ref="C126:E126"/>
    <mergeCell ref="E46:K46"/>
    <mergeCell ref="C123:E123"/>
    <mergeCell ref="F123:L123"/>
    <mergeCell ref="F126:L126"/>
    <mergeCell ref="C115:M115"/>
    <mergeCell ref="R23:U23"/>
    <mergeCell ref="D26:E26"/>
    <mergeCell ref="D27:E27"/>
    <mergeCell ref="D23:E23"/>
    <mergeCell ref="D24:E24"/>
    <mergeCell ref="D25:E25"/>
    <mergeCell ref="F25:I25"/>
    <mergeCell ref="F26:I26"/>
    <mergeCell ref="F27:I27"/>
    <mergeCell ref="J25:M25"/>
    <mergeCell ref="J26:M28"/>
    <mergeCell ref="D28:E28"/>
    <mergeCell ref="B16:C16"/>
    <mergeCell ref="B17:C17"/>
    <mergeCell ref="B18:C18"/>
    <mergeCell ref="B9:C9"/>
    <mergeCell ref="R22:U22"/>
    <mergeCell ref="R21:U21"/>
    <mergeCell ref="D10:E10"/>
    <mergeCell ref="D15:E15"/>
    <mergeCell ref="D16:E16"/>
    <mergeCell ref="D20:E20"/>
    <mergeCell ref="D21:E21"/>
    <mergeCell ref="R19:U19"/>
    <mergeCell ref="D22:E22"/>
    <mergeCell ref="R20:U20"/>
    <mergeCell ref="D19:E19"/>
    <mergeCell ref="F17:K17"/>
    <mergeCell ref="F18:K18"/>
    <mergeCell ref="B10:C10"/>
    <mergeCell ref="B11:C11"/>
    <mergeCell ref="B12:C12"/>
    <mergeCell ref="B20:C20"/>
    <mergeCell ref="B21:C21"/>
    <mergeCell ref="F19:M19"/>
    <mergeCell ref="F20:M20"/>
    <mergeCell ref="B6:M6"/>
    <mergeCell ref="B8:M8"/>
    <mergeCell ref="D11:E11"/>
    <mergeCell ref="D12:E12"/>
    <mergeCell ref="B19:C19"/>
    <mergeCell ref="B2:M2"/>
    <mergeCell ref="B3:D3"/>
    <mergeCell ref="B4:D4"/>
    <mergeCell ref="I3:K3"/>
    <mergeCell ref="E3:H3"/>
    <mergeCell ref="L3:M3"/>
    <mergeCell ref="E4:M4"/>
    <mergeCell ref="I5:K5"/>
    <mergeCell ref="L5:M5"/>
    <mergeCell ref="D13:E14"/>
    <mergeCell ref="B13:C14"/>
    <mergeCell ref="D17:E17"/>
    <mergeCell ref="D18:E18"/>
    <mergeCell ref="D9:G9"/>
    <mergeCell ref="B7:M7"/>
    <mergeCell ref="B15:C15"/>
    <mergeCell ref="F14:M14"/>
    <mergeCell ref="L17:M17"/>
    <mergeCell ref="L18:M18"/>
    <mergeCell ref="C128:E128"/>
    <mergeCell ref="B24:C24"/>
    <mergeCell ref="B25:C25"/>
    <mergeCell ref="B26:C26"/>
    <mergeCell ref="B27:C27"/>
    <mergeCell ref="B28:C28"/>
    <mergeCell ref="E29:M33"/>
    <mergeCell ref="B29:C33"/>
    <mergeCell ref="B40:D43"/>
    <mergeCell ref="E45:K45"/>
    <mergeCell ref="D81:M81"/>
    <mergeCell ref="C82:G82"/>
    <mergeCell ref="D29:D33"/>
    <mergeCell ref="E47:K47"/>
    <mergeCell ref="E48:K48"/>
    <mergeCell ref="B45:D48"/>
    <mergeCell ref="B50:M50"/>
    <mergeCell ref="F28:I28"/>
    <mergeCell ref="F128:L128"/>
    <mergeCell ref="D86:M86"/>
    <mergeCell ref="D90:M90"/>
    <mergeCell ref="D93:M93"/>
    <mergeCell ref="C111:M111"/>
    <mergeCell ref="D112:M112"/>
    <mergeCell ref="F21:M21"/>
    <mergeCell ref="F22:M22"/>
    <mergeCell ref="F23:M23"/>
    <mergeCell ref="F24:M24"/>
    <mergeCell ref="C146:D146"/>
    <mergeCell ref="F146:H146"/>
    <mergeCell ref="J146:K146"/>
    <mergeCell ref="B5:D5"/>
    <mergeCell ref="E5:H5"/>
    <mergeCell ref="F15:M15"/>
    <mergeCell ref="F16:M16"/>
    <mergeCell ref="H9:M9"/>
    <mergeCell ref="F10:M10"/>
    <mergeCell ref="F12:M12"/>
    <mergeCell ref="F11:M11"/>
    <mergeCell ref="F13:M13"/>
    <mergeCell ref="B144:M144"/>
    <mergeCell ref="B143:M143"/>
    <mergeCell ref="B22:C22"/>
    <mergeCell ref="B23:C23"/>
    <mergeCell ref="C129:E129"/>
    <mergeCell ref="F129:L129"/>
    <mergeCell ref="C124:E124"/>
    <mergeCell ref="F124:L124"/>
    <mergeCell ref="C147:D147"/>
    <mergeCell ref="F147:H147"/>
    <mergeCell ref="J147:K147"/>
    <mergeCell ref="C148:D148"/>
    <mergeCell ref="F148:H148"/>
    <mergeCell ref="J148:K148"/>
    <mergeCell ref="G141:J141"/>
    <mergeCell ref="B138:E138"/>
    <mergeCell ref="B141:D141"/>
    <mergeCell ref="K141:M141"/>
    <mergeCell ref="G138:M138"/>
    <mergeCell ref="B139:E140"/>
    <mergeCell ref="G139:M140"/>
    <mergeCell ref="F149:H149"/>
    <mergeCell ref="J149:K149"/>
    <mergeCell ref="C150:D150"/>
    <mergeCell ref="F150:H150"/>
    <mergeCell ref="J150:K150"/>
    <mergeCell ref="C151:D151"/>
    <mergeCell ref="F151:H151"/>
    <mergeCell ref="J151:K151"/>
    <mergeCell ref="C152:D152"/>
    <mergeCell ref="F152:H152"/>
    <mergeCell ref="J152:K152"/>
    <mergeCell ref="C149:D149"/>
    <mergeCell ref="F153:H153"/>
    <mergeCell ref="J153:K153"/>
    <mergeCell ref="C154:D154"/>
    <mergeCell ref="F154:H154"/>
    <mergeCell ref="J154:K154"/>
    <mergeCell ref="C155:D155"/>
    <mergeCell ref="F155:H155"/>
    <mergeCell ref="J155:K155"/>
    <mergeCell ref="C156:D156"/>
    <mergeCell ref="F156:H156"/>
    <mergeCell ref="J156:K156"/>
    <mergeCell ref="C153:D153"/>
    <mergeCell ref="F157:H157"/>
    <mergeCell ref="J157:K157"/>
    <mergeCell ref="C158:D158"/>
    <mergeCell ref="F158:H158"/>
    <mergeCell ref="J158:K158"/>
    <mergeCell ref="C159:D159"/>
    <mergeCell ref="F159:H159"/>
    <mergeCell ref="J159:K159"/>
    <mergeCell ref="C160:D160"/>
    <mergeCell ref="F160:H160"/>
    <mergeCell ref="J160:K160"/>
    <mergeCell ref="C157:D157"/>
    <mergeCell ref="F161:H161"/>
    <mergeCell ref="J161:K161"/>
    <mergeCell ref="C162:D162"/>
    <mergeCell ref="F162:H162"/>
    <mergeCell ref="J162:K162"/>
    <mergeCell ref="C163:D163"/>
    <mergeCell ref="F163:H163"/>
    <mergeCell ref="J163:K163"/>
    <mergeCell ref="C164:D164"/>
    <mergeCell ref="F164:H164"/>
    <mergeCell ref="J164:K164"/>
    <mergeCell ref="C161:D161"/>
    <mergeCell ref="F165:H165"/>
    <mergeCell ref="J165:K165"/>
    <mergeCell ref="C166:D166"/>
    <mergeCell ref="F166:H166"/>
    <mergeCell ref="J166:K166"/>
    <mergeCell ref="C167:D167"/>
    <mergeCell ref="F167:H167"/>
    <mergeCell ref="J167:K167"/>
    <mergeCell ref="C168:D168"/>
    <mergeCell ref="F168:H168"/>
    <mergeCell ref="J168:K168"/>
    <mergeCell ref="C165:D165"/>
    <mergeCell ref="C172:D172"/>
    <mergeCell ref="F172:H172"/>
    <mergeCell ref="J172:K172"/>
    <mergeCell ref="C169:D169"/>
    <mergeCell ref="F169:H169"/>
    <mergeCell ref="J169:K169"/>
    <mergeCell ref="C170:D170"/>
    <mergeCell ref="F170:H170"/>
    <mergeCell ref="J170:K170"/>
    <mergeCell ref="C171:D171"/>
    <mergeCell ref="F171:H171"/>
    <mergeCell ref="J171:K171"/>
  </mergeCells>
  <conditionalFormatting sqref="H83:J83">
    <cfRule type="expression" priority="3" dxfId="4">
      <formula>$K$83="נדרש"</formula>
    </cfRule>
  </conditionalFormatting>
  <conditionalFormatting sqref="H84:J84">
    <cfRule type="expression" priority="2" dxfId="4">
      <formula>$K$84="נדרש"</formula>
    </cfRule>
  </conditionalFormatting>
  <conditionalFormatting sqref="H85:J85">
    <cfRule type="expression" priority="1" dxfId="4">
      <formula>$K$85="נדרש"</formula>
    </cfRule>
  </conditionalFormatting>
  <dataValidations count="8">
    <dataValidation type="list" allowBlank="1" showInputMessage="1" showErrorMessage="1" sqref="M126:M127 K64:K65">
      <formula1>$P$22:$P$23</formula1>
    </dataValidation>
    <dataValidation type="list" allowBlank="1" showInputMessage="1" showErrorMessage="1" promptTitle="הערה למרחב איו&quot;ש" prompt="כאשר נבחר מרחב הפעלה איו&quot;ש, יש להקפיד לסמן זאת בסעיף 8!" sqref="F15:M15">
      <formula1>$S$13:$V$13</formula1>
    </dataValidation>
    <dataValidation type="list" allowBlank="1" showInputMessage="1" showErrorMessage="1" sqref="F18:K18">
      <formula1>$S$25:$S$29</formula1>
    </dataValidation>
    <dataValidation type="list" allowBlank="1" showInputMessage="1" showErrorMessage="1" sqref="F21:L24">
      <formula1>$P$13:$P$17</formula1>
    </dataValidation>
    <dataValidation type="list" allowBlank="1" showInputMessage="1" showErrorMessage="1" sqref="F17:K17">
      <formula1>$R$19:$R$23</formula1>
    </dataValidation>
    <dataValidation type="list" allowBlank="1" showInputMessage="1" showErrorMessage="1" sqref="K83:K85">
      <formula1>$P$22:$P$24</formula1>
    </dataValidation>
    <dataValidation type="list" allowBlank="1" showInputMessage="1" showErrorMessage="1" sqref="E111 E115">
      <formula1>IF($F$15=$U$13,$R$23,$R$19:$R$22)</formula1>
    </dataValidation>
    <dataValidation type="list" allowBlank="1" showInputMessage="1" showErrorMessage="1" sqref="F27">
      <formula1>'קטלוג עם מחירים'!$B$406:$B$448</formula1>
    </dataValidation>
  </dataValidations>
  <printOptions horizontalCentered="1"/>
  <pageMargins left="0.078740157480315" right="0.078740157480315" top="1.14173228346457" bottom="0.393700787401575" header="0.118110236220472" footer="0.31496062992126"/>
  <pageSetup fitToHeight="7" orientation="portrait" paperSize="9" scale="43" r:id="rId4"/>
  <headerFooter scaleWithDoc="0">
    <oddHeader>&amp;L&amp;48&amp;G&amp;C&amp;"+,מודגש"&amp;12-בלמ"ס-&amp;14
מדינת ישראל - משרד הביטחון&amp;R&amp;72&amp;G</oddHeader>
    <oddFooter>&amp;Lטופס בקשה מעודכן לתאריך: 2/2/2021&amp;Cעמוד &amp;P מתוך &amp;N</oddFooter>
  </headerFooter>
  <rowBreaks count="6" manualBreakCount="6">
    <brk id="28" min="1" max="12" man="1"/>
    <brk id="65" min="1" max="12" man="1"/>
    <brk id="92" min="1" max="12" man="1"/>
    <brk id="110" min="1" max="12" man="1"/>
    <brk id="119" min="1" max="12" man="1"/>
    <brk id="142" min="1" max="12" man="1"/>
  </rowBreak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R172"/>
  <sheetViews>
    <sheetView rightToLeft="1" view="pageBreakPreview" zoomScale="70" zoomScaleNormal="80" zoomScaleSheetLayoutView="70" zoomScalePageLayoutView="60" workbookViewId="0" topLeftCell="A1">
      <selection pane="topLeft" activeCell="E10" sqref="E10:J10"/>
    </sheetView>
  </sheetViews>
  <sheetFormatPr defaultRowHeight="14.25"/>
  <cols>
    <col min="1" max="1" width="18.5" style="34" bestFit="1" customWidth="1"/>
    <col min="2" max="2" width="8.125" style="34" customWidth="1"/>
    <col min="3" max="3" width="21.25" style="34" customWidth="1"/>
    <col min="4" max="4" width="39.625" style="34" customWidth="1"/>
    <col min="5" max="5" width="9" style="34"/>
    <col min="6" max="6" width="15.375" style="34" customWidth="1"/>
    <col min="7" max="8" width="13.375" style="34" customWidth="1"/>
    <col min="9" max="9" width="13.125" style="34" bestFit="1" customWidth="1"/>
    <col min="10" max="10" width="23.875" style="34" customWidth="1"/>
    <col min="11" max="11" width="9" style="34"/>
    <col min="12" max="12" width="0" style="34" hidden="1" customWidth="1"/>
    <col min="13" max="16" width="9" style="34" hidden="1" customWidth="1"/>
    <col min="17" max="17" width="29.375" style="34" hidden="1" customWidth="1"/>
    <col min="18" max="16384" width="9" style="34"/>
  </cols>
  <sheetData>
    <row r="1" spans="1:10" ht="14.25">
      <c r="A1" s="35"/>
      <c r="B1" s="35"/>
      <c r="C1" s="35"/>
      <c r="D1" s="35"/>
      <c r="E1" s="35"/>
      <c r="F1" s="35"/>
      <c r="G1" s="35"/>
      <c r="H1" s="35"/>
      <c r="I1" s="35"/>
      <c r="J1" s="35"/>
    </row>
    <row r="2" spans="1:11" ht="20.25" customHeight="1">
      <c r="A2" s="542" t="s">
        <v>860</v>
      </c>
      <c r="B2" s="541"/>
      <c r="C2" s="541"/>
      <c r="D2" s="541"/>
      <c r="E2" s="541"/>
      <c r="F2" s="541"/>
      <c r="G2" s="541"/>
      <c r="H2" s="541"/>
      <c r="I2" s="541"/>
      <c r="J2" s="541"/>
      <c r="K2" s="35"/>
    </row>
    <row r="3" spans="1:18" ht="40.5" customHeight="1" thickBot="1">
      <c r="A3" s="539" t="s">
        <v>856</v>
      </c>
      <c r="B3" s="540"/>
      <c r="C3" s="541"/>
      <c r="D3" s="372"/>
      <c r="E3" s="372"/>
      <c r="F3" s="372"/>
      <c r="G3" s="543" t="s">
        <v>857</v>
      </c>
      <c r="H3" s="541"/>
      <c r="I3" s="541"/>
      <c r="J3" s="211"/>
      <c r="K3" s="35"/>
      <c r="L3" s="35"/>
      <c r="M3" s="35"/>
      <c r="N3" s="35"/>
      <c r="O3" s="35"/>
      <c r="P3" s="35"/>
      <c r="Q3" s="35"/>
      <c r="R3" s="35"/>
    </row>
    <row r="4" spans="1:18" ht="42" customHeight="1" thickBot="1">
      <c r="A4" s="539" t="s">
        <v>4</v>
      </c>
      <c r="B4" s="540"/>
      <c r="C4" s="541"/>
      <c r="D4" s="372"/>
      <c r="E4" s="372"/>
      <c r="F4" s="372"/>
      <c r="G4" s="372"/>
      <c r="H4" s="372"/>
      <c r="I4" s="372"/>
      <c r="J4" s="372"/>
      <c r="K4" s="35"/>
      <c r="L4" s="35"/>
      <c r="M4" s="35"/>
      <c r="N4" s="35"/>
      <c r="O4" s="35"/>
      <c r="P4" s="35"/>
      <c r="Q4" s="35"/>
      <c r="R4" s="35"/>
    </row>
    <row r="5" spans="1:18" ht="45" customHeight="1" thickBot="1">
      <c r="A5" s="539" t="s">
        <v>858</v>
      </c>
      <c r="B5" s="540"/>
      <c r="C5" s="541"/>
      <c r="D5" s="372"/>
      <c r="E5" s="372"/>
      <c r="F5" s="372"/>
      <c r="G5" s="543" t="s">
        <v>859</v>
      </c>
      <c r="H5" s="541"/>
      <c r="I5" s="541"/>
      <c r="J5" s="212"/>
      <c r="K5" s="35"/>
      <c r="L5" s="35"/>
      <c r="M5" s="35"/>
      <c r="N5" s="35"/>
      <c r="O5" s="35"/>
      <c r="P5" s="35"/>
      <c r="Q5" s="35"/>
      <c r="R5" s="35"/>
    </row>
    <row r="6" spans="1:18" ht="55.5" customHeight="1">
      <c r="A6" s="41"/>
      <c r="B6" s="41"/>
      <c r="C6" s="41"/>
      <c r="D6" s="41"/>
      <c r="E6" s="41"/>
      <c r="F6" s="41"/>
      <c r="G6" s="41"/>
      <c r="H6" s="41"/>
      <c r="I6" s="41"/>
      <c r="J6" s="41"/>
      <c r="K6" s="35"/>
      <c r="L6" s="35"/>
      <c r="M6" s="35"/>
      <c r="N6" s="35"/>
      <c r="O6" s="35"/>
      <c r="P6" s="35"/>
      <c r="Q6" s="35"/>
      <c r="R6" s="35"/>
    </row>
    <row r="7" spans="1:18" ht="65.25" customHeight="1">
      <c r="A7" s="531" t="s">
        <v>540</v>
      </c>
      <c r="B7" s="531"/>
      <c r="C7" s="531"/>
      <c r="D7" s="531"/>
      <c r="E7" s="531"/>
      <c r="F7" s="531"/>
      <c r="G7" s="531"/>
      <c r="H7" s="531"/>
      <c r="I7" s="531"/>
      <c r="J7" s="531"/>
      <c r="K7" s="35"/>
      <c r="L7" s="35"/>
      <c r="M7" s="35"/>
      <c r="N7" s="35"/>
      <c r="O7" s="35"/>
      <c r="P7" s="35"/>
      <c r="Q7" s="35"/>
      <c r="R7" s="35"/>
    </row>
    <row r="8" spans="1:18" ht="30.75" customHeight="1">
      <c r="A8" s="537" t="s">
        <v>861</v>
      </c>
      <c r="B8" s="537"/>
      <c r="C8" s="538"/>
      <c r="D8" s="538"/>
      <c r="E8" s="538"/>
      <c r="F8" s="538"/>
      <c r="G8" s="538"/>
      <c r="H8" s="538"/>
      <c r="I8" s="538"/>
      <c r="J8" s="538"/>
      <c r="K8" s="35"/>
      <c r="L8" s="35"/>
      <c r="M8" s="35"/>
      <c r="N8" s="35"/>
      <c r="O8" s="35"/>
      <c r="P8" s="161"/>
      <c r="Q8" s="35"/>
      <c r="R8" s="35"/>
    </row>
    <row r="9" spans="1:18" ht="37.5" customHeight="1">
      <c r="A9" s="532" t="s">
        <v>2</v>
      </c>
      <c r="B9" s="533"/>
      <c r="C9" s="533"/>
      <c r="D9" s="533"/>
      <c r="E9" s="533"/>
      <c r="F9" s="533"/>
      <c r="G9" s="533"/>
      <c r="H9" s="533"/>
      <c r="I9" s="533"/>
      <c r="J9" s="533"/>
      <c r="K9" s="35"/>
      <c r="L9" s="35"/>
      <c r="M9" s="35"/>
      <c r="N9" s="35"/>
      <c r="O9" s="35"/>
      <c r="P9" s="162"/>
      <c r="Q9" s="35"/>
      <c r="R9" s="35"/>
    </row>
    <row r="10" spans="1:18" ht="56.25" customHeight="1">
      <c r="A10" s="503">
        <v>1</v>
      </c>
      <c r="B10" s="501"/>
      <c r="C10" s="523" t="s">
        <v>862</v>
      </c>
      <c r="D10" s="523"/>
      <c r="E10" s="504"/>
      <c r="F10" s="504"/>
      <c r="G10" s="504"/>
      <c r="H10" s="504"/>
      <c r="I10" s="504"/>
      <c r="J10" s="504"/>
      <c r="K10" s="163" t="s">
        <v>5</v>
      </c>
      <c r="L10" s="35"/>
      <c r="M10" s="35"/>
      <c r="N10" s="35"/>
      <c r="O10" s="35"/>
      <c r="P10" s="161"/>
      <c r="Q10" s="35"/>
      <c r="R10" s="35"/>
    </row>
    <row r="11" spans="1:18" ht="56.25" customHeight="1">
      <c r="A11" s="534">
        <v>2</v>
      </c>
      <c r="B11" s="526"/>
      <c r="C11" s="516" t="s">
        <v>7</v>
      </c>
      <c r="D11" s="516"/>
      <c r="E11" s="506"/>
      <c r="F11" s="506"/>
      <c r="G11" s="506"/>
      <c r="H11" s="506"/>
      <c r="I11" s="506"/>
      <c r="J11" s="506"/>
      <c r="K11" s="163" t="s">
        <v>5</v>
      </c>
      <c r="L11" s="35"/>
      <c r="M11" s="35"/>
      <c r="N11" s="35"/>
      <c r="O11" s="35"/>
      <c r="P11" s="35"/>
      <c r="Q11" s="35"/>
      <c r="R11" s="35"/>
    </row>
    <row r="12" spans="1:18" ht="56.25" customHeight="1">
      <c r="A12" s="525">
        <v>3</v>
      </c>
      <c r="B12" s="526"/>
      <c r="C12" s="529" t="s">
        <v>8</v>
      </c>
      <c r="D12" s="529"/>
      <c r="E12" s="530">
        <f>$E$92</f>
        <v>0</v>
      </c>
      <c r="F12" s="530"/>
      <c r="G12" s="530"/>
      <c r="H12" s="530"/>
      <c r="I12" s="530"/>
      <c r="J12" s="530"/>
      <c r="K12" s="164" t="s">
        <v>9</v>
      </c>
      <c r="L12" s="35"/>
      <c r="M12" s="35"/>
      <c r="N12" s="35"/>
      <c r="O12" s="35"/>
      <c r="P12" s="35"/>
      <c r="Q12" s="35"/>
      <c r="R12" s="35"/>
    </row>
    <row r="13" spans="1:18" ht="56.25" customHeight="1">
      <c r="A13" s="534">
        <v>4</v>
      </c>
      <c r="B13" s="526">
        <v>4</v>
      </c>
      <c r="C13" s="516" t="s">
        <v>10</v>
      </c>
      <c r="D13" s="516"/>
      <c r="E13" s="506"/>
      <c r="F13" s="506"/>
      <c r="G13" s="506"/>
      <c r="H13" s="506"/>
      <c r="I13" s="506"/>
      <c r="J13" s="506"/>
      <c r="K13" s="163" t="s">
        <v>5</v>
      </c>
      <c r="L13" s="35"/>
      <c r="M13" s="35"/>
      <c r="N13" s="165" t="s">
        <v>11</v>
      </c>
      <c r="O13" s="35" t="s">
        <v>39</v>
      </c>
      <c r="P13" s="35" t="s">
        <v>15</v>
      </c>
      <c r="Q13" s="35"/>
      <c r="R13" s="35"/>
    </row>
    <row r="14" spans="1:18" ht="56.25" customHeight="1">
      <c r="A14" s="525">
        <v>5</v>
      </c>
      <c r="B14" s="526">
        <v>5</v>
      </c>
      <c r="C14" s="535" t="s">
        <v>13</v>
      </c>
      <c r="D14" s="535"/>
      <c r="E14" s="536"/>
      <c r="F14" s="536"/>
      <c r="G14" s="536"/>
      <c r="H14" s="536"/>
      <c r="I14" s="536"/>
      <c r="J14" s="536"/>
      <c r="K14" s="163" t="s">
        <v>5</v>
      </c>
      <c r="L14" s="35"/>
      <c r="M14" s="35"/>
      <c r="N14" s="35" t="s">
        <v>14</v>
      </c>
      <c r="O14" s="35" t="s">
        <v>36</v>
      </c>
      <c r="P14" s="35" t="s">
        <v>16</v>
      </c>
      <c r="Q14" s="35"/>
      <c r="R14" s="35"/>
    </row>
    <row r="15" spans="1:18" ht="56.25" customHeight="1">
      <c r="A15" s="534">
        <v>6</v>
      </c>
      <c r="B15" s="526"/>
      <c r="C15" s="516" t="s">
        <v>19</v>
      </c>
      <c r="D15" s="516"/>
      <c r="E15" s="522" t="s">
        <v>649</v>
      </c>
      <c r="F15" s="522"/>
      <c r="G15" s="522"/>
      <c r="H15" s="522"/>
      <c r="I15" s="522"/>
      <c r="J15" s="522"/>
      <c r="K15" s="163" t="s">
        <v>5</v>
      </c>
      <c r="L15" s="35"/>
      <c r="M15" s="35"/>
      <c r="N15" s="35" t="s">
        <v>20</v>
      </c>
      <c r="O15" s="35"/>
      <c r="P15" s="35" t="s">
        <v>17</v>
      </c>
      <c r="Q15" s="35"/>
      <c r="R15" s="35"/>
    </row>
    <row r="16" spans="1:18" ht="56.25" customHeight="1">
      <c r="A16" s="503">
        <v>7</v>
      </c>
      <c r="B16" s="501"/>
      <c r="C16" s="523" t="s">
        <v>639</v>
      </c>
      <c r="D16" s="523"/>
      <c r="E16" s="527" t="s">
        <v>691</v>
      </c>
      <c r="F16" s="528"/>
      <c r="G16" s="528"/>
      <c r="H16" s="528"/>
      <c r="I16" s="528"/>
      <c r="J16" s="168">
        <f>IF($E$16="ע.דחופה -ביצוע תוך 24 שעות לכל המאוחר ממועד הוצאת הזמנה מאושרת",1.2,1)</f>
        <v>1</v>
      </c>
      <c r="K16" s="163" t="s">
        <v>5</v>
      </c>
      <c r="L16" s="35"/>
      <c r="M16" s="35"/>
      <c r="N16" s="35" t="s">
        <v>23</v>
      </c>
      <c r="O16" s="35"/>
      <c r="P16" s="35" t="s">
        <v>18</v>
      </c>
      <c r="Q16" s="35"/>
      <c r="R16" s="35"/>
    </row>
    <row r="17" spans="1:18" ht="56.25" customHeight="1">
      <c r="A17" s="534">
        <v>8</v>
      </c>
      <c r="B17" s="526"/>
      <c r="C17" s="516" t="s">
        <v>25</v>
      </c>
      <c r="D17" s="516"/>
      <c r="E17" s="506"/>
      <c r="F17" s="506"/>
      <c r="G17" s="506"/>
      <c r="H17" s="506"/>
      <c r="I17" s="506"/>
      <c r="J17" s="506"/>
      <c r="K17" s="163" t="s">
        <v>5</v>
      </c>
      <c r="L17" s="35"/>
      <c r="M17" s="35"/>
      <c r="N17" s="35" t="s">
        <v>27</v>
      </c>
      <c r="O17" s="35"/>
      <c r="P17" s="35"/>
      <c r="Q17" s="35"/>
      <c r="R17" s="35"/>
    </row>
    <row r="18" spans="1:18" ht="56.25" customHeight="1">
      <c r="A18" s="503">
        <v>9</v>
      </c>
      <c r="B18" s="501"/>
      <c r="C18" s="523" t="s">
        <v>29</v>
      </c>
      <c r="D18" s="523"/>
      <c r="E18" s="504"/>
      <c r="F18" s="504"/>
      <c r="G18" s="504"/>
      <c r="H18" s="504"/>
      <c r="I18" s="504"/>
      <c r="J18" s="504"/>
      <c r="K18" s="163" t="s">
        <v>5</v>
      </c>
      <c r="L18" s="35"/>
      <c r="M18" s="35"/>
      <c r="N18" s="35"/>
      <c r="O18" s="35"/>
      <c r="P18" s="35"/>
      <c r="Q18" s="35"/>
      <c r="R18" s="35"/>
    </row>
    <row r="19" spans="1:18" ht="56.25" customHeight="1">
      <c r="A19" s="534">
        <v>10</v>
      </c>
      <c r="B19" s="526">
        <v>6</v>
      </c>
      <c r="C19" s="516" t="s">
        <v>31</v>
      </c>
      <c r="D19" s="516"/>
      <c r="E19" s="506"/>
      <c r="F19" s="506"/>
      <c r="G19" s="506"/>
      <c r="H19" s="506"/>
      <c r="I19" s="506"/>
      <c r="J19" s="506"/>
      <c r="K19" s="163" t="s">
        <v>5</v>
      </c>
      <c r="L19" s="35"/>
      <c r="M19" s="35"/>
      <c r="N19" s="35"/>
      <c r="O19" s="35"/>
      <c r="P19" s="35"/>
      <c r="Q19" s="35"/>
      <c r="R19" s="35"/>
    </row>
    <row r="20" spans="1:18" ht="56.25" customHeight="1">
      <c r="A20" s="503">
        <v>11</v>
      </c>
      <c r="B20" s="501">
        <v>7</v>
      </c>
      <c r="C20" s="523" t="s">
        <v>33</v>
      </c>
      <c r="D20" s="523"/>
      <c r="E20" s="504"/>
      <c r="F20" s="504"/>
      <c r="G20" s="504"/>
      <c r="H20" s="504"/>
      <c r="I20" s="504"/>
      <c r="J20" s="504"/>
      <c r="K20" s="163" t="s">
        <v>5</v>
      </c>
      <c r="L20" s="35"/>
      <c r="M20" s="35"/>
      <c r="N20" s="35"/>
      <c r="O20" s="35"/>
      <c r="P20" s="35"/>
      <c r="Q20" s="35"/>
      <c r="R20" s="35"/>
    </row>
    <row r="21" spans="1:18" ht="56.25" customHeight="1">
      <c r="A21" s="534">
        <v>12</v>
      </c>
      <c r="B21" s="526"/>
      <c r="C21" s="516" t="s">
        <v>35</v>
      </c>
      <c r="D21" s="516"/>
      <c r="E21" s="506"/>
      <c r="F21" s="506"/>
      <c r="G21" s="506"/>
      <c r="H21" s="506"/>
      <c r="I21" s="506"/>
      <c r="J21" s="506"/>
      <c r="K21" s="163" t="s">
        <v>5</v>
      </c>
      <c r="L21" s="35"/>
      <c r="M21" s="35"/>
      <c r="N21" s="35"/>
      <c r="O21" s="35"/>
      <c r="P21" s="35"/>
      <c r="Q21" s="35"/>
      <c r="R21" s="35"/>
    </row>
    <row r="22" spans="1:18" ht="56.25" customHeight="1">
      <c r="A22" s="503">
        <v>13</v>
      </c>
      <c r="B22" s="501"/>
      <c r="C22" s="523" t="s">
        <v>38</v>
      </c>
      <c r="D22" s="523"/>
      <c r="E22" s="504"/>
      <c r="F22" s="504"/>
      <c r="G22" s="504"/>
      <c r="H22" s="504"/>
      <c r="I22" s="504"/>
      <c r="J22" s="504"/>
      <c r="K22" s="163" t="s">
        <v>5</v>
      </c>
      <c r="L22" s="35"/>
      <c r="M22" s="35"/>
      <c r="N22" s="35"/>
      <c r="O22" s="35"/>
      <c r="P22" s="35"/>
      <c r="Q22" s="35"/>
      <c r="R22" s="35"/>
    </row>
    <row r="23" spans="1:18" ht="56.25" customHeight="1">
      <c r="A23" s="534">
        <v>14</v>
      </c>
      <c r="B23" s="526"/>
      <c r="C23" s="516" t="s">
        <v>878</v>
      </c>
      <c r="D23" s="516"/>
      <c r="E23" s="506"/>
      <c r="F23" s="505"/>
      <c r="G23" s="505"/>
      <c r="H23" s="510" t="s">
        <v>879</v>
      </c>
      <c r="I23" s="511"/>
      <c r="J23" s="511"/>
      <c r="K23" s="163" t="s">
        <v>5</v>
      </c>
      <c r="L23" s="35"/>
      <c r="M23" s="35"/>
      <c r="N23" s="35"/>
      <c r="O23" s="35"/>
      <c r="P23" s="35"/>
      <c r="Q23" s="35"/>
      <c r="R23" s="35"/>
    </row>
    <row r="24" spans="1:18" ht="56.25" customHeight="1">
      <c r="A24" s="503">
        <v>15</v>
      </c>
      <c r="B24" s="501"/>
      <c r="C24" s="523" t="s">
        <v>43</v>
      </c>
      <c r="D24" s="523"/>
      <c r="E24" s="504"/>
      <c r="F24" s="505"/>
      <c r="G24" s="505"/>
      <c r="H24" s="515"/>
      <c r="I24" s="511"/>
      <c r="J24" s="511"/>
      <c r="K24" s="163" t="s">
        <v>5</v>
      </c>
      <c r="L24" s="35"/>
      <c r="M24" s="35"/>
      <c r="N24" s="35"/>
      <c r="O24" s="35"/>
      <c r="P24" s="35"/>
      <c r="Q24" s="35"/>
      <c r="R24" s="35"/>
    </row>
    <row r="25" spans="1:18" ht="56.25" customHeight="1">
      <c r="A25" s="508">
        <v>16</v>
      </c>
      <c r="B25" s="509">
        <v>8</v>
      </c>
      <c r="C25" s="524" t="s">
        <v>45</v>
      </c>
      <c r="D25" s="524"/>
      <c r="E25" s="507"/>
      <c r="F25" s="505"/>
      <c r="G25" s="505"/>
      <c r="H25" s="511"/>
      <c r="I25" s="511"/>
      <c r="J25" s="511"/>
      <c r="K25" s="163" t="s">
        <v>5</v>
      </c>
      <c r="L25" s="35"/>
      <c r="M25" s="35"/>
      <c r="N25" s="35"/>
      <c r="O25" s="35"/>
      <c r="P25" s="35"/>
      <c r="Q25" s="35"/>
      <c r="R25" s="35"/>
    </row>
    <row r="26" spans="1:18" ht="56.25" customHeight="1">
      <c r="A26" s="503">
        <v>17</v>
      </c>
      <c r="B26" s="501">
        <v>9</v>
      </c>
      <c r="C26" s="523" t="s">
        <v>881</v>
      </c>
      <c r="D26" s="523"/>
      <c r="E26" s="504"/>
      <c r="F26" s="505"/>
      <c r="G26" s="505"/>
      <c r="H26" s="511"/>
      <c r="I26" s="511"/>
      <c r="J26" s="511"/>
      <c r="K26" s="163" t="s">
        <v>5</v>
      </c>
      <c r="L26" s="35"/>
      <c r="M26" s="35"/>
      <c r="N26" s="35"/>
      <c r="O26" s="35"/>
      <c r="P26" s="35"/>
      <c r="Q26" s="35"/>
      <c r="R26" s="35"/>
    </row>
    <row r="27" spans="1:18" ht="20.25" customHeight="1" hidden="1">
      <c r="A27" s="492"/>
      <c r="B27" s="493"/>
      <c r="C27" s="494"/>
      <c r="D27" s="494"/>
      <c r="E27" s="494"/>
      <c r="F27" s="494"/>
      <c r="G27" s="494"/>
      <c r="H27" s="494"/>
      <c r="I27" s="494"/>
      <c r="J27" s="494"/>
      <c r="K27" s="163" t="s">
        <v>5</v>
      </c>
      <c r="L27" s="35"/>
      <c r="M27" s="35"/>
      <c r="N27" s="35"/>
      <c r="O27" s="35"/>
      <c r="P27" s="35"/>
      <c r="Q27" s="35"/>
      <c r="R27" s="35"/>
    </row>
    <row r="28" spans="1:18" ht="14.25">
      <c r="A28" s="500">
        <v>18</v>
      </c>
      <c r="B28" s="501"/>
      <c r="C28" s="498" t="s">
        <v>51</v>
      </c>
      <c r="D28" s="498"/>
      <c r="E28" s="499" t="s">
        <v>648</v>
      </c>
      <c r="F28" s="499"/>
      <c r="G28" s="499"/>
      <c r="H28" s="499"/>
      <c r="I28" s="499"/>
      <c r="J28" s="499"/>
      <c r="K28" s="163"/>
      <c r="L28" s="35"/>
      <c r="M28" s="35"/>
      <c r="N28" s="35"/>
      <c r="O28" s="35"/>
      <c r="P28" s="35"/>
      <c r="Q28" s="35"/>
      <c r="R28" s="35"/>
    </row>
    <row r="29" spans="1:18" ht="14.25">
      <c r="A29" s="501"/>
      <c r="B29" s="501"/>
      <c r="C29" s="498"/>
      <c r="D29" s="498"/>
      <c r="E29" s="499"/>
      <c r="F29" s="499"/>
      <c r="G29" s="499"/>
      <c r="H29" s="499"/>
      <c r="I29" s="499"/>
      <c r="J29" s="499"/>
      <c r="K29" s="35"/>
      <c r="L29" s="35"/>
      <c r="M29" s="35"/>
      <c r="N29" s="35"/>
      <c r="O29" s="35"/>
      <c r="P29" s="35"/>
      <c r="Q29" s="35"/>
      <c r="R29" s="35"/>
    </row>
    <row r="30" spans="1:18" ht="36.75" customHeight="1">
      <c r="A30" s="501"/>
      <c r="B30" s="501"/>
      <c r="C30" s="498"/>
      <c r="D30" s="498"/>
      <c r="E30" s="499"/>
      <c r="F30" s="499"/>
      <c r="G30" s="499"/>
      <c r="H30" s="499"/>
      <c r="I30" s="499"/>
      <c r="J30" s="499"/>
      <c r="K30" s="35"/>
      <c r="L30" s="35"/>
      <c r="M30" s="35"/>
      <c r="N30" s="35"/>
      <c r="O30" s="35"/>
      <c r="P30" s="35"/>
      <c r="Q30" s="35"/>
      <c r="R30" s="35"/>
    </row>
    <row r="31" spans="1:18" ht="149.25" customHeight="1">
      <c r="A31" s="501"/>
      <c r="B31" s="501"/>
      <c r="C31" s="498"/>
      <c r="D31" s="498"/>
      <c r="E31" s="499"/>
      <c r="F31" s="499"/>
      <c r="G31" s="499"/>
      <c r="H31" s="499"/>
      <c r="I31" s="499"/>
      <c r="J31" s="499"/>
      <c r="K31" s="35"/>
      <c r="L31" s="35"/>
      <c r="M31" s="35"/>
      <c r="N31" s="35"/>
      <c r="O31" s="35"/>
      <c r="P31" s="35"/>
      <c r="Q31" s="35"/>
      <c r="R31" s="35"/>
    </row>
    <row r="32" spans="1:18" ht="14.25" hidden="1">
      <c r="A32" s="501"/>
      <c r="B32" s="501"/>
      <c r="C32" s="498"/>
      <c r="D32" s="498"/>
      <c r="E32" s="499"/>
      <c r="F32" s="499"/>
      <c r="G32" s="499"/>
      <c r="H32" s="499"/>
      <c r="I32" s="499"/>
      <c r="J32" s="499"/>
      <c r="K32" s="35"/>
      <c r="L32" s="35"/>
      <c r="M32" s="35"/>
      <c r="N32" s="35"/>
      <c r="O32" s="35"/>
      <c r="P32" s="35"/>
      <c r="Q32" s="35"/>
      <c r="R32" s="35"/>
    </row>
    <row r="33" spans="1:18" ht="42.75" customHeight="1" thickBot="1">
      <c r="A33" s="488" t="s">
        <v>56</v>
      </c>
      <c r="B33" s="489"/>
      <c r="C33" s="489"/>
      <c r="D33" s="489"/>
      <c r="E33" s="489"/>
      <c r="F33" s="489"/>
      <c r="G33" s="489"/>
      <c r="H33" s="489"/>
      <c r="I33" s="489"/>
      <c r="J33" s="489"/>
      <c r="K33" s="35"/>
      <c r="L33" s="35"/>
      <c r="M33" s="35"/>
      <c r="N33" s="35"/>
      <c r="O33" s="35"/>
      <c r="P33" s="35"/>
      <c r="Q33" s="35"/>
      <c r="R33" s="35"/>
    </row>
    <row r="34" spans="1:18" ht="81">
      <c r="A34" s="169" t="s">
        <v>179</v>
      </c>
      <c r="B34" s="170" t="s">
        <v>57</v>
      </c>
      <c r="C34" s="171" t="s">
        <v>58</v>
      </c>
      <c r="D34" s="171" t="s">
        <v>59</v>
      </c>
      <c r="E34" s="171" t="s">
        <v>49</v>
      </c>
      <c r="F34" s="171" t="s">
        <v>643</v>
      </c>
      <c r="G34" s="171" t="s">
        <v>640</v>
      </c>
      <c r="H34" s="171" t="s">
        <v>641</v>
      </c>
      <c r="I34" s="171" t="s">
        <v>61</v>
      </c>
      <c r="J34" s="171" t="s">
        <v>642</v>
      </c>
      <c r="K34" s="35"/>
      <c r="L34" s="35"/>
      <c r="M34" s="154"/>
      <c r="N34" s="154"/>
      <c r="O34" s="35"/>
      <c r="P34" s="35"/>
      <c r="Q34" s="35"/>
      <c r="R34" s="35"/>
    </row>
    <row r="35" spans="1:18" ht="21.75" customHeight="1" thickBot="1">
      <c r="A35" s="172"/>
      <c r="B35" s="173">
        <v>12</v>
      </c>
      <c r="C35" s="496" t="s">
        <v>542</v>
      </c>
      <c r="D35" s="497"/>
      <c r="E35" s="497"/>
      <c r="F35" s="497"/>
      <c r="G35" s="497"/>
      <c r="H35" s="497"/>
      <c r="I35" s="497"/>
      <c r="J35" s="497"/>
      <c r="K35" s="38"/>
      <c r="L35" s="38"/>
      <c r="M35" s="154"/>
      <c r="N35" s="154"/>
      <c r="O35" s="35"/>
      <c r="P35" s="35"/>
      <c r="Q35" s="35"/>
      <c r="R35" s="35"/>
    </row>
    <row r="36" spans="1:18" ht="86.25" customHeight="1" thickTop="1" thickBot="1">
      <c r="A36" s="174" t="str">
        <f>IF(I36=0,"-",'קטלוג עם מחירים'!$C$3)</f>
        <v>-</v>
      </c>
      <c r="B36" s="175">
        <v>12.10</v>
      </c>
      <c r="C36" s="175" t="s">
        <v>543</v>
      </c>
      <c r="D36" s="176" t="s">
        <v>544</v>
      </c>
      <c r="E36" s="175" t="s">
        <v>545</v>
      </c>
      <c r="F36" s="177">
        <v>6500</v>
      </c>
      <c r="G36" s="178">
        <v>1</v>
      </c>
      <c r="H36" s="179">
        <v>1</v>
      </c>
      <c r="I36" s="180">
        <v>0</v>
      </c>
      <c r="J36" s="188">
        <f>F36*I36*G36*H36</f>
        <v>0</v>
      </c>
      <c r="K36" s="166"/>
      <c r="L36" s="38"/>
      <c r="M36" s="154"/>
      <c r="N36" s="154"/>
      <c r="O36" s="35"/>
      <c r="P36" s="35"/>
      <c r="Q36" s="35"/>
      <c r="R36" s="35"/>
    </row>
    <row r="37" spans="1:18" ht="82.5" thickTop="1" thickBot="1">
      <c r="A37" s="174" t="str">
        <f>IF(I37=0,"-",'קטלוג עם מחירים'!$C$4)</f>
        <v>-</v>
      </c>
      <c r="B37" s="175">
        <v>12.20</v>
      </c>
      <c r="C37" s="175" t="s">
        <v>546</v>
      </c>
      <c r="D37" s="176" t="s">
        <v>544</v>
      </c>
      <c r="E37" s="175" t="s">
        <v>545</v>
      </c>
      <c r="F37" s="177">
        <v>8000</v>
      </c>
      <c r="G37" s="178">
        <v>1</v>
      </c>
      <c r="H37" s="179">
        <v>1</v>
      </c>
      <c r="I37" s="180">
        <v>0</v>
      </c>
      <c r="J37" s="188">
        <f t="shared" si="0" ref="J37">F37*I37*G37*H37</f>
        <v>0</v>
      </c>
      <c r="K37" s="38"/>
      <c r="L37" s="38"/>
      <c r="M37" s="154"/>
      <c r="N37" s="154"/>
      <c r="O37" s="35"/>
      <c r="P37" s="35"/>
      <c r="Q37" s="35"/>
      <c r="R37" s="35"/>
    </row>
    <row r="38" spans="1:18" ht="82.5" thickTop="1" thickBot="1">
      <c r="A38" s="174" t="str">
        <f>IF(I38=0,"-",IF(OR($E$16="עבודה רגילה",$J$84&gt;0),'קטלוג עם מחירים'!C5,'קטלוג עם מחירים'!C49))</f>
        <v>-</v>
      </c>
      <c r="B38" s="175">
        <v>12.30</v>
      </c>
      <c r="C38" s="175" t="s">
        <v>547</v>
      </c>
      <c r="D38" s="495" t="s">
        <v>548</v>
      </c>
      <c r="E38" s="175" t="s">
        <v>64</v>
      </c>
      <c r="F38" s="177">
        <v>20</v>
      </c>
      <c r="G38" s="178">
        <f>IF($E$16="עבודה רגילה",0.86,1)</f>
        <v>0.86</v>
      </c>
      <c r="H38" s="179">
        <f>$J$16</f>
        <v>1</v>
      </c>
      <c r="I38" s="180">
        <v>0</v>
      </c>
      <c r="J38" s="188">
        <f>IF($J$16=1,F38*I38*G38,F38*I38*H38)</f>
        <v>0</v>
      </c>
      <c r="K38" s="38"/>
      <c r="L38" s="38"/>
      <c r="M38" s="154"/>
      <c r="N38" s="154"/>
      <c r="O38" s="35"/>
      <c r="P38" s="35"/>
      <c r="Q38" s="35"/>
      <c r="R38" s="35"/>
    </row>
    <row r="39" spans="1:18" ht="102.75" thickTop="1" thickBot="1">
      <c r="A39" s="174" t="str">
        <f>IF(I39=0,"-",IF(OR($E$16="עבודה רגילה",$J$84&gt;0),'קטלוג עם מחירים'!C6,'קטלוג עם מחירים'!C50))</f>
        <v>-</v>
      </c>
      <c r="B39" s="181" t="s">
        <v>549</v>
      </c>
      <c r="C39" s="175" t="s">
        <v>884</v>
      </c>
      <c r="D39" s="495"/>
      <c r="E39" s="175" t="s">
        <v>64</v>
      </c>
      <c r="F39" s="177">
        <v>25</v>
      </c>
      <c r="G39" s="178">
        <f t="shared" si="1" ref="G39:G70">IF($E$16="עבודה רגילה",0.86,1)</f>
        <v>0.86</v>
      </c>
      <c r="H39" s="179">
        <f t="shared" si="2" ref="H39:H70">$J$16</f>
        <v>1</v>
      </c>
      <c r="I39" s="180">
        <v>0</v>
      </c>
      <c r="J39" s="188">
        <f t="shared" si="3" ref="J39:J60">IF($J$16=1,F39*I39*G39,F39*I39*H39)</f>
        <v>0</v>
      </c>
      <c r="K39" s="38"/>
      <c r="L39" s="38"/>
      <c r="M39" s="154"/>
      <c r="N39" s="154"/>
      <c r="O39" s="35"/>
      <c r="P39" s="35"/>
      <c r="Q39" s="35"/>
      <c r="R39" s="35"/>
    </row>
    <row r="40" spans="1:18" ht="102.75" thickTop="1" thickBot="1">
      <c r="A40" s="174" t="str">
        <f>IF(I40=0,"-",IF(OR($E$16="עבודה רגילה",$J$84&gt;0),'קטלוג עם מחירים'!C7,'קטלוג עם מחירים'!C51))</f>
        <v>-</v>
      </c>
      <c r="B40" s="175">
        <v>12.311</v>
      </c>
      <c r="C40" s="175" t="s">
        <v>885</v>
      </c>
      <c r="D40" s="495"/>
      <c r="E40" s="175" t="s">
        <v>64</v>
      </c>
      <c r="F40" s="177">
        <v>22</v>
      </c>
      <c r="G40" s="178">
        <f t="shared" si="1"/>
        <v>0.86</v>
      </c>
      <c r="H40" s="179">
        <f t="shared" si="2"/>
        <v>1</v>
      </c>
      <c r="I40" s="180">
        <v>0</v>
      </c>
      <c r="J40" s="188">
        <f t="shared" si="3"/>
        <v>0</v>
      </c>
      <c r="K40" s="38"/>
      <c r="L40" s="38"/>
      <c r="M40" s="154"/>
      <c r="N40" s="154"/>
      <c r="O40" s="35"/>
      <c r="P40" s="35"/>
      <c r="Q40" s="35"/>
      <c r="R40" s="35"/>
    </row>
    <row r="41" spans="1:18" ht="123" thickTop="1" thickBot="1">
      <c r="A41" s="174" t="str">
        <f>IF(I41=0,"-",IF(OR($E$16="עבודה רגילה",$J$84&gt;0),'קטלוג עם מחירים'!C8,'קטלוג עם מחירים'!C52))</f>
        <v>-</v>
      </c>
      <c r="B41" s="175">
        <v>12.311999999999999</v>
      </c>
      <c r="C41" s="175" t="s">
        <v>886</v>
      </c>
      <c r="D41" s="495"/>
      <c r="E41" s="175" t="s">
        <v>64</v>
      </c>
      <c r="F41" s="177">
        <v>20</v>
      </c>
      <c r="G41" s="178">
        <f t="shared" si="1"/>
        <v>0.86</v>
      </c>
      <c r="H41" s="179">
        <f t="shared" si="2"/>
        <v>1</v>
      </c>
      <c r="I41" s="180">
        <v>0</v>
      </c>
      <c r="J41" s="188">
        <f t="shared" si="3"/>
        <v>0</v>
      </c>
      <c r="K41" s="38"/>
      <c r="L41" s="38"/>
      <c r="M41" s="154"/>
      <c r="N41" s="154"/>
      <c r="O41" s="35"/>
      <c r="P41" s="35"/>
      <c r="Q41" s="35"/>
      <c r="R41" s="35"/>
    </row>
    <row r="42" spans="1:18" ht="123" thickTop="1" thickBot="1">
      <c r="A42" s="174" t="str">
        <f>IF(I42=0,"-",IF(OR($E$16="עבודה רגילה",$J$84&gt;0),'קטלוג עם מחירים'!C9,'קטלוג עם מחירים'!C53))</f>
        <v>-</v>
      </c>
      <c r="B42" s="175">
        <v>12.313000000000001</v>
      </c>
      <c r="C42" s="175" t="s">
        <v>887</v>
      </c>
      <c r="D42" s="495"/>
      <c r="E42" s="175" t="s">
        <v>64</v>
      </c>
      <c r="F42" s="177">
        <v>17</v>
      </c>
      <c r="G42" s="178">
        <f t="shared" si="1"/>
        <v>0.86</v>
      </c>
      <c r="H42" s="179">
        <f t="shared" si="2"/>
        <v>1</v>
      </c>
      <c r="I42" s="180">
        <v>0</v>
      </c>
      <c r="J42" s="188">
        <f t="shared" si="3"/>
        <v>0</v>
      </c>
      <c r="K42" s="38"/>
      <c r="L42" s="38"/>
      <c r="M42" s="154"/>
      <c r="N42" s="154"/>
      <c r="O42" s="35"/>
      <c r="P42" s="35"/>
      <c r="Q42" s="35"/>
      <c r="R42" s="35"/>
    </row>
    <row r="43" spans="1:18" ht="102.75" thickTop="1" thickBot="1">
      <c r="A43" s="174" t="str">
        <f>IF(I43=0,"-",IF(OR($E$16="עבודה רגילה",$J$84&gt;0),'קטלוג עם מחירים'!C10,'קטלוג עם מחירים'!C54))</f>
        <v>-</v>
      </c>
      <c r="B43" s="175">
        <v>12.314</v>
      </c>
      <c r="C43" s="175" t="s">
        <v>888</v>
      </c>
      <c r="D43" s="495"/>
      <c r="E43" s="175" t="s">
        <v>64</v>
      </c>
      <c r="F43" s="177">
        <v>15</v>
      </c>
      <c r="G43" s="178">
        <f t="shared" si="1"/>
        <v>0.86</v>
      </c>
      <c r="H43" s="179">
        <f t="shared" si="2"/>
        <v>1</v>
      </c>
      <c r="I43" s="180">
        <v>0</v>
      </c>
      <c r="J43" s="188">
        <f t="shared" si="3"/>
        <v>0</v>
      </c>
      <c r="K43" s="38"/>
      <c r="L43" s="38"/>
      <c r="M43" s="154"/>
      <c r="N43" s="154"/>
      <c r="O43" s="35"/>
      <c r="P43" s="35"/>
      <c r="Q43" s="35"/>
      <c r="R43" s="35"/>
    </row>
    <row r="44" spans="1:18" ht="82.5" thickTop="1" thickBot="1">
      <c r="A44" s="174" t="str">
        <f>IF(I44=0,"-",IF(OR($E$16="עבודה רגילה",$J$84&gt;0),'קטלוג עם מחירים'!C11,'קטלוג עם מחירים'!C55))</f>
        <v>-</v>
      </c>
      <c r="B44" s="175">
        <v>12.32</v>
      </c>
      <c r="C44" s="175" t="s">
        <v>550</v>
      </c>
      <c r="D44" s="495"/>
      <c r="E44" s="175" t="s">
        <v>64</v>
      </c>
      <c r="F44" s="177">
        <v>11</v>
      </c>
      <c r="G44" s="178">
        <f t="shared" si="1"/>
        <v>0.86</v>
      </c>
      <c r="H44" s="179">
        <f t="shared" si="2"/>
        <v>1</v>
      </c>
      <c r="I44" s="180">
        <v>0</v>
      </c>
      <c r="J44" s="188">
        <f t="shared" si="3"/>
        <v>0</v>
      </c>
      <c r="K44" s="38"/>
      <c r="L44" s="38"/>
      <c r="M44" s="154"/>
      <c r="N44" s="154"/>
      <c r="O44" s="35"/>
      <c r="P44" s="35"/>
      <c r="Q44" s="35"/>
      <c r="R44" s="35"/>
    </row>
    <row r="45" spans="1:18" ht="82.5" thickTop="1" thickBot="1">
      <c r="A45" s="174" t="str">
        <f>IF(I45=0,"-",IF(OR($E$16="עבודה רגילה",$J$84&gt;0),'קטלוג עם מחירים'!C12,'קטלוג עם מחירים'!C56))</f>
        <v>-</v>
      </c>
      <c r="B45" s="175">
        <v>12.33</v>
      </c>
      <c r="C45" s="175" t="s">
        <v>551</v>
      </c>
      <c r="D45" s="495"/>
      <c r="E45" s="175" t="s">
        <v>64</v>
      </c>
      <c r="F45" s="177">
        <v>17</v>
      </c>
      <c r="G45" s="178">
        <f t="shared" si="1"/>
        <v>0.86</v>
      </c>
      <c r="H45" s="179">
        <f t="shared" si="2"/>
        <v>1</v>
      </c>
      <c r="I45" s="180">
        <v>0</v>
      </c>
      <c r="J45" s="188">
        <f t="shared" si="3"/>
        <v>0</v>
      </c>
      <c r="K45" s="38"/>
      <c r="L45" s="38"/>
      <c r="M45" s="154"/>
      <c r="N45" s="154"/>
      <c r="O45" s="35"/>
      <c r="P45" s="35"/>
      <c r="Q45" s="35"/>
      <c r="R45" s="35"/>
    </row>
    <row r="46" spans="1:18" ht="82.5" thickTop="1" thickBot="1">
      <c r="A46" s="174" t="str">
        <f>IF(I46=0,"-",IF(OR($E$16="עבודה רגילה",$J$84&gt;0),'קטלוג עם מחירים'!C13,'קטלוג עם מחירים'!C57))</f>
        <v>-</v>
      </c>
      <c r="B46" s="175">
        <v>12.34</v>
      </c>
      <c r="C46" s="175" t="s">
        <v>552</v>
      </c>
      <c r="D46" s="495"/>
      <c r="E46" s="175" t="s">
        <v>64</v>
      </c>
      <c r="F46" s="177">
        <v>4</v>
      </c>
      <c r="G46" s="178">
        <f t="shared" si="1"/>
        <v>0.86</v>
      </c>
      <c r="H46" s="179">
        <f t="shared" si="2"/>
        <v>1</v>
      </c>
      <c r="I46" s="180">
        <v>0</v>
      </c>
      <c r="J46" s="188">
        <f t="shared" si="3"/>
        <v>0</v>
      </c>
      <c r="K46" s="38"/>
      <c r="L46" s="38"/>
      <c r="M46" s="154"/>
      <c r="N46" s="154"/>
      <c r="O46" s="35"/>
      <c r="P46" s="35"/>
      <c r="Q46" s="35"/>
      <c r="R46" s="35"/>
    </row>
    <row r="47" spans="1:18" ht="82.5" thickTop="1" thickBot="1">
      <c r="A47" s="174" t="str">
        <f>IF(I47=0,"-",IF(OR($E$16="עבודה רגילה",$J$84&gt;0),'קטלוג עם מחירים'!C14,'קטלוג עם מחירים'!C58))</f>
        <v>-</v>
      </c>
      <c r="B47" s="175">
        <v>12.35</v>
      </c>
      <c r="C47" s="175" t="s">
        <v>553</v>
      </c>
      <c r="D47" s="495"/>
      <c r="E47" s="175" t="s">
        <v>64</v>
      </c>
      <c r="F47" s="177">
        <v>5</v>
      </c>
      <c r="G47" s="178">
        <f t="shared" si="1"/>
        <v>0.86</v>
      </c>
      <c r="H47" s="179">
        <f t="shared" si="2"/>
        <v>1</v>
      </c>
      <c r="I47" s="180">
        <v>0</v>
      </c>
      <c r="J47" s="188">
        <f t="shared" si="3"/>
        <v>0</v>
      </c>
      <c r="K47" s="38"/>
      <c r="L47" s="38"/>
      <c r="M47" s="154"/>
      <c r="N47" s="154"/>
      <c r="O47" s="35"/>
      <c r="P47" s="35"/>
      <c r="Q47" s="35"/>
      <c r="R47" s="35"/>
    </row>
    <row r="48" spans="1:18" ht="82.5" thickTop="1" thickBot="1">
      <c r="A48" s="174" t="str">
        <f>IF(I48=0,"-",IF(OR($E$16="עבודה רגילה",$J$84&gt;0),'קטלוג עם מחירים'!C15,'קטלוג עם מחירים'!C59))</f>
        <v>-</v>
      </c>
      <c r="B48" s="175">
        <v>12.36</v>
      </c>
      <c r="C48" s="175" t="s">
        <v>554</v>
      </c>
      <c r="D48" s="495"/>
      <c r="E48" s="175" t="s">
        <v>64</v>
      </c>
      <c r="F48" s="177">
        <v>2.50</v>
      </c>
      <c r="G48" s="178">
        <f t="shared" si="1"/>
        <v>0.86</v>
      </c>
      <c r="H48" s="179">
        <f t="shared" si="2"/>
        <v>1</v>
      </c>
      <c r="I48" s="180">
        <v>0</v>
      </c>
      <c r="J48" s="188">
        <f t="shared" si="3"/>
        <v>0</v>
      </c>
      <c r="K48" s="38"/>
      <c r="L48" s="38"/>
      <c r="M48" s="154"/>
      <c r="N48" s="154"/>
      <c r="O48" s="35"/>
      <c r="P48" s="35"/>
      <c r="Q48" s="35"/>
      <c r="R48" s="35"/>
    </row>
    <row r="49" spans="1:18" ht="82.5" thickTop="1" thickBot="1">
      <c r="A49" s="174" t="str">
        <f>IF(I49=0,"-",IF(OR($E$16="עבודה רגילה",$J$84&gt;0),'קטלוג עם מחירים'!C16,'קטלוג עם מחירים'!C60))</f>
        <v>-</v>
      </c>
      <c r="B49" s="175">
        <v>12.37</v>
      </c>
      <c r="C49" s="175" t="s">
        <v>555</v>
      </c>
      <c r="D49" s="495"/>
      <c r="E49" s="175" t="s">
        <v>64</v>
      </c>
      <c r="F49" s="177">
        <v>3</v>
      </c>
      <c r="G49" s="178">
        <f t="shared" si="1"/>
        <v>0.86</v>
      </c>
      <c r="H49" s="179">
        <f t="shared" si="2"/>
        <v>1</v>
      </c>
      <c r="I49" s="180">
        <v>0</v>
      </c>
      <c r="J49" s="188">
        <f t="shared" si="3"/>
        <v>0</v>
      </c>
      <c r="K49" s="38"/>
      <c r="L49" s="38"/>
      <c r="M49" s="154"/>
      <c r="N49" s="154"/>
      <c r="O49" s="35"/>
      <c r="P49" s="35"/>
      <c r="Q49" s="35"/>
      <c r="R49" s="35"/>
    </row>
    <row r="50" spans="1:18" ht="221.25" customHeight="1" thickTop="1" thickBot="1">
      <c r="A50" s="174" t="str">
        <f>IF(I50=0,"-",IF(OR($E$16="עבודה רגילה",$J$84&gt;0),'קטלוג עם מחירים'!C17,'קטלוג עם מחירים'!C61))</f>
        <v>-</v>
      </c>
      <c r="B50" s="175">
        <v>12.38</v>
      </c>
      <c r="C50" s="175" t="s">
        <v>556</v>
      </c>
      <c r="D50" s="495"/>
      <c r="E50" s="175" t="s">
        <v>557</v>
      </c>
      <c r="F50" s="177">
        <v>4000</v>
      </c>
      <c r="G50" s="178">
        <f t="shared" si="1"/>
        <v>0.86</v>
      </c>
      <c r="H50" s="179">
        <f t="shared" si="2"/>
        <v>1</v>
      </c>
      <c r="I50" s="180">
        <v>0</v>
      </c>
      <c r="J50" s="188">
        <f t="shared" si="3"/>
        <v>0</v>
      </c>
      <c r="K50" s="38"/>
      <c r="L50" s="38"/>
      <c r="M50" s="154"/>
      <c r="N50" s="154"/>
      <c r="O50" s="35"/>
      <c r="P50" s="35"/>
      <c r="Q50" s="35"/>
      <c r="R50" s="35"/>
    </row>
    <row r="51" spans="1:18" ht="150" customHeight="1" thickTop="1" thickBot="1">
      <c r="A51" s="174" t="str">
        <f>IF(I51=0,"-",IF(OR($E$16="עבודה רגילה",$J$84&gt;0),'קטלוג עם מחירים'!C18,'קטלוג עם מחירים'!C62))</f>
        <v>-</v>
      </c>
      <c r="B51" s="175">
        <v>12.39</v>
      </c>
      <c r="C51" s="175" t="s">
        <v>558</v>
      </c>
      <c r="D51" s="495"/>
      <c r="E51" s="175" t="s">
        <v>557</v>
      </c>
      <c r="F51" s="177">
        <v>2700</v>
      </c>
      <c r="G51" s="178">
        <f t="shared" si="1"/>
        <v>0.86</v>
      </c>
      <c r="H51" s="179">
        <f t="shared" si="2"/>
        <v>1</v>
      </c>
      <c r="I51" s="180">
        <v>0</v>
      </c>
      <c r="J51" s="188">
        <f t="shared" si="3"/>
        <v>0</v>
      </c>
      <c r="K51" s="38"/>
      <c r="L51" s="38"/>
      <c r="M51" s="154"/>
      <c r="N51" s="154"/>
      <c r="O51" s="35"/>
      <c r="P51" s="35"/>
      <c r="Q51" s="35"/>
      <c r="R51" s="35"/>
    </row>
    <row r="52" spans="1:18" ht="102.75" thickTop="1" thickBot="1">
      <c r="A52" s="174" t="str">
        <f>IF(I52=0,"-",IF(OR($E$16="עבודה רגילה",$J$84&gt;0),'קטלוג עם מחירים'!C19,'קטלוג עם מחירים'!C63))</f>
        <v>-</v>
      </c>
      <c r="B52" s="175">
        <v>12.40</v>
      </c>
      <c r="C52" s="175" t="s">
        <v>559</v>
      </c>
      <c r="D52" s="495"/>
      <c r="E52" s="175" t="s">
        <v>64</v>
      </c>
      <c r="F52" s="177">
        <v>9</v>
      </c>
      <c r="G52" s="178">
        <f t="shared" si="1"/>
        <v>0.86</v>
      </c>
      <c r="H52" s="179">
        <f t="shared" si="2"/>
        <v>1</v>
      </c>
      <c r="I52" s="180">
        <v>0</v>
      </c>
      <c r="J52" s="188">
        <f t="shared" si="3"/>
        <v>0</v>
      </c>
      <c r="K52" s="38"/>
      <c r="L52" s="38"/>
      <c r="M52" s="154"/>
      <c r="N52" s="154"/>
      <c r="O52" s="35"/>
      <c r="P52" s="35"/>
      <c r="Q52" s="35"/>
      <c r="R52" s="35"/>
    </row>
    <row r="53" spans="1:18" ht="123" thickTop="1" thickBot="1">
      <c r="A53" s="174" t="str">
        <f>IF(I53=0,"-",IF(OR($E$16="עבודה רגילה",$J$84&gt;0),'קטלוג עם מחירים'!C20,'קטלוג עם מחירים'!C64))</f>
        <v>-</v>
      </c>
      <c r="B53" s="175">
        <v>12.41</v>
      </c>
      <c r="C53" s="175" t="s">
        <v>889</v>
      </c>
      <c r="D53" s="495"/>
      <c r="E53" s="175" t="s">
        <v>64</v>
      </c>
      <c r="F53" s="177">
        <v>20</v>
      </c>
      <c r="G53" s="178">
        <f t="shared" si="1"/>
        <v>0.86</v>
      </c>
      <c r="H53" s="179">
        <f t="shared" si="2"/>
        <v>1</v>
      </c>
      <c r="I53" s="180">
        <v>0</v>
      </c>
      <c r="J53" s="188">
        <f t="shared" si="3"/>
        <v>0</v>
      </c>
      <c r="K53" s="38"/>
      <c r="L53" s="38"/>
      <c r="M53" s="154"/>
      <c r="N53" s="154"/>
      <c r="O53" s="35"/>
      <c r="P53" s="35"/>
      <c r="Q53" s="35"/>
      <c r="R53" s="35"/>
    </row>
    <row r="54" spans="1:18" ht="123" thickTop="1" thickBot="1">
      <c r="A54" s="174" t="str">
        <f>IF(I54=0,"-",IF(OR($E$16="עבודה רגילה",$J$84&gt;0),'קטלוג עם מחירים'!C21,'קטלוג עם מחירים'!C65))</f>
        <v>-</v>
      </c>
      <c r="B54" s="175">
        <v>12.411</v>
      </c>
      <c r="C54" s="175" t="s">
        <v>890</v>
      </c>
      <c r="D54" s="495"/>
      <c r="E54" s="175" t="s">
        <v>64</v>
      </c>
      <c r="F54" s="177">
        <v>16</v>
      </c>
      <c r="G54" s="178">
        <f t="shared" si="1"/>
        <v>0.86</v>
      </c>
      <c r="H54" s="179">
        <f t="shared" si="2"/>
        <v>1</v>
      </c>
      <c r="I54" s="180">
        <v>0</v>
      </c>
      <c r="J54" s="188">
        <f t="shared" si="3"/>
        <v>0</v>
      </c>
      <c r="K54" s="38"/>
      <c r="L54" s="38"/>
      <c r="M54" s="154"/>
      <c r="N54" s="154"/>
      <c r="O54" s="35"/>
      <c r="P54" s="35"/>
      <c r="Q54" s="35"/>
      <c r="R54" s="35"/>
    </row>
    <row r="55" spans="1:18" ht="143.25" thickTop="1" thickBot="1">
      <c r="A55" s="174" t="str">
        <f>IF(I55=0,"-",IF(OR($E$16="עבודה רגילה",$J$84&gt;0),'קטלוג עם מחירים'!C22,'קטלוג עם מחירים'!C66))</f>
        <v>-</v>
      </c>
      <c r="B55" s="175">
        <v>12.412000000000001</v>
      </c>
      <c r="C55" s="175" t="s">
        <v>891</v>
      </c>
      <c r="D55" s="495"/>
      <c r="E55" s="175" t="s">
        <v>64</v>
      </c>
      <c r="F55" s="177">
        <v>13</v>
      </c>
      <c r="G55" s="178">
        <f t="shared" si="1"/>
        <v>0.86</v>
      </c>
      <c r="H55" s="179">
        <f t="shared" si="2"/>
        <v>1</v>
      </c>
      <c r="I55" s="180">
        <v>0</v>
      </c>
      <c r="J55" s="188">
        <f t="shared" si="3"/>
        <v>0</v>
      </c>
      <c r="K55" s="38"/>
      <c r="L55" s="38"/>
      <c r="M55" s="154"/>
      <c r="N55" s="154"/>
      <c r="O55" s="35"/>
      <c r="P55" s="35"/>
      <c r="Q55" s="35"/>
      <c r="R55" s="35"/>
    </row>
    <row r="56" spans="1:18" ht="143.25" thickTop="1" thickBot="1">
      <c r="A56" s="174" t="str">
        <f>IF(I56=0,"-",IF(OR($E$16="עבודה רגילה",$J$84&gt;0),'קטלוג עם מחירים'!C23,'קטלוג עם מחירים'!C67))</f>
        <v>-</v>
      </c>
      <c r="B56" s="175">
        <v>12.413</v>
      </c>
      <c r="C56" s="175" t="s">
        <v>892</v>
      </c>
      <c r="D56" s="495"/>
      <c r="E56" s="175" t="s">
        <v>64</v>
      </c>
      <c r="F56" s="177">
        <v>11</v>
      </c>
      <c r="G56" s="178">
        <f t="shared" si="1"/>
        <v>0.86</v>
      </c>
      <c r="H56" s="179">
        <f t="shared" si="2"/>
        <v>1</v>
      </c>
      <c r="I56" s="180">
        <v>0</v>
      </c>
      <c r="J56" s="188">
        <f t="shared" si="3"/>
        <v>0</v>
      </c>
      <c r="K56" s="38"/>
      <c r="L56" s="38"/>
      <c r="M56" s="154"/>
      <c r="N56" s="154"/>
      <c r="O56" s="35"/>
      <c r="P56" s="35"/>
      <c r="Q56" s="35"/>
      <c r="R56" s="35"/>
    </row>
    <row r="57" spans="1:18" ht="123" thickTop="1" thickBot="1">
      <c r="A57" s="174" t="str">
        <f>IF(I57=0,"-",IF(OR($E$16="עבודה רגילה",$J$84&gt;0),'קטלוג עם מחירים'!C24,'קטלוג עם מחירים'!C68))</f>
        <v>-</v>
      </c>
      <c r="B57" s="175">
        <v>12.414</v>
      </c>
      <c r="C57" s="175" t="s">
        <v>893</v>
      </c>
      <c r="D57" s="495"/>
      <c r="E57" s="175" t="s">
        <v>64</v>
      </c>
      <c r="F57" s="177">
        <v>7</v>
      </c>
      <c r="G57" s="178">
        <f t="shared" si="1"/>
        <v>0.86</v>
      </c>
      <c r="H57" s="179">
        <f t="shared" si="2"/>
        <v>1</v>
      </c>
      <c r="I57" s="180">
        <v>0</v>
      </c>
      <c r="J57" s="188">
        <f t="shared" si="3"/>
        <v>0</v>
      </c>
      <c r="K57" s="38"/>
      <c r="L57" s="38"/>
      <c r="M57" s="154"/>
      <c r="N57" s="154"/>
      <c r="O57" s="35"/>
      <c r="P57" s="35"/>
      <c r="Q57" s="35"/>
      <c r="R57" s="35"/>
    </row>
    <row r="58" spans="1:18" ht="102.75" thickTop="1" thickBot="1">
      <c r="A58" s="174" t="str">
        <f>IF(I58=0,"-",IF(OR($E$16="עבודה רגילה",$J$84&gt;0),'קטלוג עם מחירים'!C25,'קטלוג עם מחירים'!C69))</f>
        <v>-</v>
      </c>
      <c r="B58" s="175">
        <v>12.42</v>
      </c>
      <c r="C58" s="175" t="s">
        <v>560</v>
      </c>
      <c r="D58" s="495"/>
      <c r="E58" s="175" t="s">
        <v>64</v>
      </c>
      <c r="F58" s="177">
        <v>6</v>
      </c>
      <c r="G58" s="178">
        <f t="shared" si="1"/>
        <v>0.86</v>
      </c>
      <c r="H58" s="179">
        <f t="shared" si="2"/>
        <v>1</v>
      </c>
      <c r="I58" s="180">
        <v>0</v>
      </c>
      <c r="J58" s="188">
        <f t="shared" si="3"/>
        <v>0</v>
      </c>
      <c r="K58" s="38"/>
      <c r="L58" s="38"/>
      <c r="M58" s="154"/>
      <c r="N58" s="154"/>
      <c r="O58" s="35"/>
      <c r="P58" s="35"/>
      <c r="Q58" s="35"/>
      <c r="R58" s="35"/>
    </row>
    <row r="59" spans="1:18" ht="102.75" thickTop="1" thickBot="1">
      <c r="A59" s="174" t="str">
        <f>IF(I59=0,"-",IF(OR($E$16="עבודה רגילה",$J$84&gt;0),'קטלוג עם מחירים'!C26,'קטלוג עם מחירים'!C70))</f>
        <v>-</v>
      </c>
      <c r="B59" s="175">
        <v>12.43</v>
      </c>
      <c r="C59" s="175" t="s">
        <v>561</v>
      </c>
      <c r="D59" s="495"/>
      <c r="E59" s="175" t="s">
        <v>64</v>
      </c>
      <c r="F59" s="177">
        <v>8</v>
      </c>
      <c r="G59" s="178">
        <f t="shared" si="1"/>
        <v>0.86</v>
      </c>
      <c r="H59" s="179">
        <f t="shared" si="2"/>
        <v>1</v>
      </c>
      <c r="I59" s="180">
        <v>0</v>
      </c>
      <c r="J59" s="188">
        <f t="shared" si="3"/>
        <v>0</v>
      </c>
      <c r="K59" s="38"/>
      <c r="L59" s="38"/>
      <c r="M59" s="154"/>
      <c r="N59" s="154"/>
      <c r="O59" s="35"/>
      <c r="P59" s="35"/>
      <c r="Q59" s="35"/>
      <c r="R59" s="35"/>
    </row>
    <row r="60" spans="1:18" ht="106.5" customHeight="1" thickTop="1" thickBot="1">
      <c r="A60" s="174" t="str">
        <f>IF(I60=0,"-",IF(OR($E$16="עבודה רגילה",$J$84&gt;0),'קטלוג עם מחירים'!C27,'קטלוג עם מחירים'!C71))</f>
        <v>-</v>
      </c>
      <c r="B60" s="175">
        <v>12.44</v>
      </c>
      <c r="C60" s="175" t="s">
        <v>562</v>
      </c>
      <c r="D60" s="175" t="s">
        <v>894</v>
      </c>
      <c r="E60" s="175" t="s">
        <v>563</v>
      </c>
      <c r="F60" s="177">
        <v>2500</v>
      </c>
      <c r="G60" s="178">
        <f t="shared" si="1"/>
        <v>0.86</v>
      </c>
      <c r="H60" s="179">
        <f t="shared" si="2"/>
        <v>1</v>
      </c>
      <c r="I60" s="180">
        <v>0</v>
      </c>
      <c r="J60" s="188">
        <f t="shared" si="3"/>
        <v>0</v>
      </c>
      <c r="K60" s="38"/>
      <c r="L60" s="38"/>
      <c r="M60" s="154"/>
      <c r="N60" s="154"/>
      <c r="O60" s="35"/>
      <c r="P60" s="35"/>
      <c r="Q60" s="35"/>
      <c r="R60" s="35"/>
    </row>
    <row r="61" spans="1:18" ht="102.75" thickTop="1" thickBot="1">
      <c r="A61" s="174" t="str">
        <f>IF(I61=0,"-",IF(OR($E$16="עבודה רגילה",$J$84&gt;0),'קטלוג עם מחירים'!C28,'קטלוג עם מחירים'!C72))</f>
        <v>-</v>
      </c>
      <c r="B61" s="175">
        <v>12.45</v>
      </c>
      <c r="C61" s="175" t="s">
        <v>895</v>
      </c>
      <c r="D61" s="175" t="s">
        <v>564</v>
      </c>
      <c r="E61" s="175" t="s">
        <v>64</v>
      </c>
      <c r="F61" s="177">
        <v>4</v>
      </c>
      <c r="G61" s="178">
        <f t="shared" si="1"/>
        <v>0.86</v>
      </c>
      <c r="H61" s="179">
        <f t="shared" si="2"/>
        <v>1</v>
      </c>
      <c r="I61" s="180">
        <v>0</v>
      </c>
      <c r="J61" s="188">
        <f>IF($J$16=1,F61*I61*G61,F61*I61*H61)</f>
        <v>0</v>
      </c>
      <c r="K61" s="38"/>
      <c r="L61" s="38"/>
      <c r="M61" s="154"/>
      <c r="N61" s="154"/>
      <c r="O61" s="35"/>
      <c r="P61" s="35"/>
      <c r="Q61" s="35"/>
      <c r="R61" s="35"/>
    </row>
    <row r="62" spans="1:18" ht="102.75" thickTop="1" thickBot="1">
      <c r="A62" s="174" t="str">
        <f>IF(I62=0,"-",'קטלוג עם מחירים'!$C$29)</f>
        <v>-</v>
      </c>
      <c r="B62" s="175">
        <v>12.46</v>
      </c>
      <c r="C62" s="175" t="s">
        <v>128</v>
      </c>
      <c r="D62" s="182"/>
      <c r="E62" s="175" t="s">
        <v>130</v>
      </c>
      <c r="F62" s="177" t="s">
        <v>896</v>
      </c>
      <c r="G62" s="178">
        <v>1</v>
      </c>
      <c r="H62" s="179">
        <v>1</v>
      </c>
      <c r="I62" s="180">
        <v>0</v>
      </c>
      <c r="J62" s="189">
        <f>$I$62*1.1</f>
        <v>0</v>
      </c>
      <c r="K62" s="38" t="s">
        <v>565</v>
      </c>
      <c r="L62" s="38"/>
      <c r="M62" s="154"/>
      <c r="N62" s="154"/>
      <c r="O62" s="35"/>
      <c r="P62" s="35"/>
      <c r="Q62" s="35"/>
      <c r="R62" s="35"/>
    </row>
    <row r="63" spans="1:18" ht="20.25" customHeight="1" thickTop="1" thickBot="1">
      <c r="A63" s="174" t="str">
        <f>IF(I63=0,"-",IF(OR($E$16="עבודה רגילה",$J$84&gt;0),'קטלוג עם מחירים'!C30,'קטלוג עם מחירים'!C73))</f>
        <v>-</v>
      </c>
      <c r="B63" s="175">
        <v>12.47</v>
      </c>
      <c r="C63" s="175" t="s">
        <v>566</v>
      </c>
      <c r="D63" s="176"/>
      <c r="E63" s="175" t="s">
        <v>82</v>
      </c>
      <c r="F63" s="177">
        <v>1200</v>
      </c>
      <c r="G63" s="178">
        <f t="shared" si="1"/>
        <v>0.86</v>
      </c>
      <c r="H63" s="179">
        <f t="shared" si="2"/>
        <v>1</v>
      </c>
      <c r="I63" s="180">
        <v>0</v>
      </c>
      <c r="J63" s="188">
        <f>IF($J$16=1,F63*I63*G63,F63*I63*H63)</f>
        <v>0</v>
      </c>
      <c r="K63" s="38"/>
      <c r="L63" s="38"/>
      <c r="M63" s="154"/>
      <c r="N63" s="154"/>
      <c r="O63" s="35"/>
      <c r="P63" s="35"/>
      <c r="Q63" s="35"/>
      <c r="R63" s="35"/>
    </row>
    <row r="64" spans="1:18" ht="62.25" thickTop="1" thickBot="1">
      <c r="A64" s="174" t="str">
        <f>IF(I64=0,"-",IF(OR($E$16="עבודה רגילה",$J$84&gt;0),'קטלוג עם מחירים'!C31,'קטלוג עם מחירים'!C74))</f>
        <v>-</v>
      </c>
      <c r="B64" s="175">
        <v>12.48</v>
      </c>
      <c r="C64" s="175" t="s">
        <v>567</v>
      </c>
      <c r="D64" s="176"/>
      <c r="E64" s="175" t="s">
        <v>82</v>
      </c>
      <c r="F64" s="177">
        <v>1200</v>
      </c>
      <c r="G64" s="178">
        <f t="shared" si="1"/>
        <v>0.86</v>
      </c>
      <c r="H64" s="179">
        <f t="shared" si="2"/>
        <v>1</v>
      </c>
      <c r="I64" s="180">
        <v>0</v>
      </c>
      <c r="J64" s="188">
        <f t="shared" si="4" ref="J64:J70">IF($J$16=1,F64*I64*G64,F64*I64*H64)</f>
        <v>0</v>
      </c>
      <c r="K64" s="38"/>
      <c r="L64" s="38"/>
      <c r="M64" s="154"/>
      <c r="N64" s="154"/>
      <c r="O64" s="35"/>
      <c r="P64" s="35"/>
      <c r="Q64" s="35"/>
      <c r="R64" s="35"/>
    </row>
    <row r="65" spans="1:18" ht="82.5" thickTop="1" thickBot="1">
      <c r="A65" s="174" t="str">
        <f>IF(I65=0,"-",IF(OR($E$16="עבודה רגילה",$J$84&gt;0),'קטלוג עם מחירים'!C32,'קטלוג עם מחירים'!C75))</f>
        <v>-</v>
      </c>
      <c r="B65" s="175">
        <v>12.50</v>
      </c>
      <c r="C65" s="175" t="s">
        <v>568</v>
      </c>
      <c r="D65" s="495" t="s">
        <v>569</v>
      </c>
      <c r="E65" s="175" t="s">
        <v>570</v>
      </c>
      <c r="F65" s="177">
        <v>1400</v>
      </c>
      <c r="G65" s="178">
        <f t="shared" si="1"/>
        <v>0.86</v>
      </c>
      <c r="H65" s="179">
        <f t="shared" si="2"/>
        <v>1</v>
      </c>
      <c r="I65" s="180">
        <v>0</v>
      </c>
      <c r="J65" s="188">
        <f t="shared" si="4"/>
        <v>0</v>
      </c>
      <c r="K65" s="38"/>
      <c r="L65" s="38"/>
      <c r="M65" s="154"/>
      <c r="N65" s="154"/>
      <c r="O65" s="35"/>
      <c r="P65" s="35"/>
      <c r="Q65" s="35"/>
      <c r="R65" s="35"/>
    </row>
    <row r="66" spans="1:18" ht="135" customHeight="1" thickTop="1" thickBot="1">
      <c r="A66" s="174" t="str">
        <f>IF(I66=0,"-",IF(OR($E$16="עבודה רגילה",$J$84&gt;0),'קטלוג עם מחירים'!C33,'קטלוג עם מחירים'!C76))</f>
        <v>-</v>
      </c>
      <c r="B66" s="175">
        <v>12.51</v>
      </c>
      <c r="C66" s="175" t="s">
        <v>571</v>
      </c>
      <c r="D66" s="495"/>
      <c r="E66" s="175" t="s">
        <v>557</v>
      </c>
      <c r="F66" s="177">
        <v>1600</v>
      </c>
      <c r="G66" s="178">
        <f t="shared" si="1"/>
        <v>0.86</v>
      </c>
      <c r="H66" s="179">
        <f t="shared" si="2"/>
        <v>1</v>
      </c>
      <c r="I66" s="180">
        <v>0</v>
      </c>
      <c r="J66" s="188">
        <f t="shared" si="4"/>
        <v>0</v>
      </c>
      <c r="K66" s="38"/>
      <c r="L66" s="38"/>
      <c r="M66" s="154"/>
      <c r="N66" s="154"/>
      <c r="O66" s="35"/>
      <c r="P66" s="35"/>
      <c r="Q66" s="35"/>
      <c r="R66" s="35"/>
    </row>
    <row r="67" spans="1:18" ht="42" thickTop="1" thickBot="1">
      <c r="A67" s="174" t="str">
        <f>IF(I67=0,"-",IF(OR($E$16="עבודה רגילה",$J$84&gt;0),'קטלוג עם מחירים'!C34,'קטלוג עם מחירים'!C77))</f>
        <v>-</v>
      </c>
      <c r="B67" s="175">
        <v>12.52</v>
      </c>
      <c r="C67" s="175" t="s">
        <v>572</v>
      </c>
      <c r="D67" s="495"/>
      <c r="E67" s="175" t="s">
        <v>570</v>
      </c>
      <c r="F67" s="177">
        <v>700</v>
      </c>
      <c r="G67" s="178">
        <f t="shared" si="1"/>
        <v>0.86</v>
      </c>
      <c r="H67" s="179">
        <f t="shared" si="2"/>
        <v>1</v>
      </c>
      <c r="I67" s="180">
        <v>0</v>
      </c>
      <c r="J67" s="188">
        <f t="shared" si="4"/>
        <v>0</v>
      </c>
      <c r="K67" s="38"/>
      <c r="L67" s="38"/>
      <c r="M67" s="154"/>
      <c r="N67" s="154"/>
      <c r="O67" s="35"/>
      <c r="P67" s="35"/>
      <c r="Q67" s="35"/>
      <c r="R67" s="35"/>
    </row>
    <row r="68" spans="1:18" ht="42" thickTop="1" thickBot="1">
      <c r="A68" s="174" t="str">
        <f>IF(I68=0,"-",IF(OR($E$16="עבודה רגילה",$J$84&gt;0),'קטלוג עם מחירים'!C35,'קטלוג עם מחירים'!C78))</f>
        <v>-</v>
      </c>
      <c r="B68" s="175">
        <v>12.53</v>
      </c>
      <c r="C68" s="175" t="s">
        <v>573</v>
      </c>
      <c r="D68" s="495"/>
      <c r="E68" s="175" t="s">
        <v>570</v>
      </c>
      <c r="F68" s="177">
        <v>500</v>
      </c>
      <c r="G68" s="178">
        <f t="shared" si="1"/>
        <v>0.86</v>
      </c>
      <c r="H68" s="179">
        <f t="shared" si="2"/>
        <v>1</v>
      </c>
      <c r="I68" s="180">
        <v>0</v>
      </c>
      <c r="J68" s="188">
        <f t="shared" si="4"/>
        <v>0</v>
      </c>
      <c r="K68" s="38"/>
      <c r="L68" s="38"/>
      <c r="M68" s="154"/>
      <c r="N68" s="154"/>
      <c r="O68" s="35"/>
      <c r="P68" s="35"/>
      <c r="Q68" s="35"/>
      <c r="R68" s="35"/>
    </row>
    <row r="69" spans="1:18" ht="42" thickTop="1" thickBot="1">
      <c r="A69" s="174" t="str">
        <f>IF(I69=0,"-",IF(OR($E$16="עבודה רגילה",$J$84&gt;0),'קטלוג עם מחירים'!C36,'קטלוג עם מחירים'!C79))</f>
        <v>-</v>
      </c>
      <c r="B69" s="175">
        <v>12.54</v>
      </c>
      <c r="C69" s="175" t="s">
        <v>574</v>
      </c>
      <c r="D69" s="495"/>
      <c r="E69" s="175" t="s">
        <v>570</v>
      </c>
      <c r="F69" s="177">
        <v>350</v>
      </c>
      <c r="G69" s="178">
        <f t="shared" si="1"/>
        <v>0.86</v>
      </c>
      <c r="H69" s="179">
        <f t="shared" si="2"/>
        <v>1</v>
      </c>
      <c r="I69" s="180">
        <v>0</v>
      </c>
      <c r="J69" s="188">
        <f t="shared" si="4"/>
        <v>0</v>
      </c>
      <c r="K69" s="38"/>
      <c r="L69" s="38"/>
      <c r="M69" s="154"/>
      <c r="N69" s="154"/>
      <c r="O69" s="35"/>
      <c r="P69" s="35"/>
      <c r="Q69" s="35"/>
      <c r="R69" s="35"/>
    </row>
    <row r="70" spans="1:18" ht="62.25" thickTop="1" thickBot="1">
      <c r="A70" s="174" t="str">
        <f>IF(I70=0,"-",IF(OR($E$16="עבודה רגילה",$J$84&gt;0),'קטלוג עם מחירים'!C37,'קטלוג עם מחירים'!C80))</f>
        <v>-</v>
      </c>
      <c r="B70" s="175">
        <v>12.60</v>
      </c>
      <c r="C70" s="175" t="s">
        <v>575</v>
      </c>
      <c r="D70" s="175" t="s">
        <v>576</v>
      </c>
      <c r="E70" s="175" t="s">
        <v>82</v>
      </c>
      <c r="F70" s="177">
        <v>3500</v>
      </c>
      <c r="G70" s="178">
        <f t="shared" si="1"/>
        <v>0.86</v>
      </c>
      <c r="H70" s="179">
        <f t="shared" si="2"/>
        <v>1</v>
      </c>
      <c r="I70" s="180">
        <v>0</v>
      </c>
      <c r="J70" s="188">
        <f t="shared" si="4"/>
        <v>0</v>
      </c>
      <c r="K70" s="38"/>
      <c r="L70" s="38"/>
      <c r="M70" s="154"/>
      <c r="N70" s="154"/>
      <c r="O70" s="35"/>
      <c r="P70" s="35"/>
      <c r="Q70" s="35"/>
      <c r="R70" s="35"/>
    </row>
    <row r="71" spans="1:18" ht="87" customHeight="1" thickTop="1" thickBot="1">
      <c r="A71" s="174" t="str">
        <f>IF(I71=0,"-",'קטלוג עם מחירים'!$C$38)</f>
        <v>-</v>
      </c>
      <c r="B71" s="175">
        <v>12.70</v>
      </c>
      <c r="C71" s="175" t="s">
        <v>577</v>
      </c>
      <c r="D71" s="175" t="s">
        <v>578</v>
      </c>
      <c r="E71" s="175" t="s">
        <v>49</v>
      </c>
      <c r="F71" s="177">
        <v>9500</v>
      </c>
      <c r="G71" s="178">
        <v>1</v>
      </c>
      <c r="H71" s="179">
        <v>1</v>
      </c>
      <c r="I71" s="180">
        <v>0</v>
      </c>
      <c r="J71" s="188">
        <f t="shared" si="5" ref="J71:J74">F71*I71*G71*H71</f>
        <v>0</v>
      </c>
      <c r="K71" s="38"/>
      <c r="L71" s="38"/>
      <c r="M71" s="154"/>
      <c r="N71" s="154"/>
      <c r="O71" s="35"/>
      <c r="P71" s="35"/>
      <c r="Q71" s="35"/>
      <c r="R71" s="35"/>
    </row>
    <row r="72" spans="1:18" ht="79.5" customHeight="1" thickTop="1" thickBot="1">
      <c r="A72" s="174" t="str">
        <f>IF(I72=0,"-",'קטלוג עם מחירים'!$C$39)</f>
        <v>-</v>
      </c>
      <c r="B72" s="175">
        <v>12.80</v>
      </c>
      <c r="C72" s="175" t="s">
        <v>579</v>
      </c>
      <c r="D72" s="175" t="s">
        <v>578</v>
      </c>
      <c r="E72" s="175" t="s">
        <v>49</v>
      </c>
      <c r="F72" s="177">
        <v>11000</v>
      </c>
      <c r="G72" s="178">
        <v>1</v>
      </c>
      <c r="H72" s="179">
        <v>1</v>
      </c>
      <c r="I72" s="180">
        <v>0</v>
      </c>
      <c r="J72" s="188">
        <f t="shared" si="5"/>
        <v>0</v>
      </c>
      <c r="K72" s="38"/>
      <c r="L72" s="38"/>
      <c r="M72" s="154"/>
      <c r="N72" s="154"/>
      <c r="O72" s="35"/>
      <c r="P72" s="35"/>
      <c r="Q72" s="35"/>
      <c r="R72" s="35"/>
    </row>
    <row r="73" spans="1:18" ht="82.5" thickTop="1" thickBot="1">
      <c r="A73" s="174" t="str">
        <f>IF(I73=0,"-",'קטלוג עם מחירים'!$C$40)</f>
        <v>-</v>
      </c>
      <c r="B73" s="175">
        <v>12.90</v>
      </c>
      <c r="C73" s="175" t="s">
        <v>580</v>
      </c>
      <c r="D73" s="175" t="s">
        <v>578</v>
      </c>
      <c r="E73" s="175" t="s">
        <v>49</v>
      </c>
      <c r="F73" s="177">
        <v>9000</v>
      </c>
      <c r="G73" s="178">
        <v>1</v>
      </c>
      <c r="H73" s="179">
        <v>1</v>
      </c>
      <c r="I73" s="180">
        <v>0</v>
      </c>
      <c r="J73" s="188">
        <f t="shared" si="5"/>
        <v>0</v>
      </c>
      <c r="K73" s="38"/>
      <c r="L73" s="38"/>
      <c r="M73" s="154"/>
      <c r="N73" s="154"/>
      <c r="O73" s="35"/>
      <c r="P73" s="35"/>
      <c r="Q73" s="35"/>
      <c r="R73" s="35"/>
    </row>
    <row r="74" spans="1:18" ht="82.5" thickTop="1" thickBot="1">
      <c r="A74" s="174" t="str">
        <f>IF(I74=0,"-",'קטלוג עם מחירים'!$C$41)</f>
        <v>-</v>
      </c>
      <c r="B74" s="175" t="s">
        <v>581</v>
      </c>
      <c r="C74" s="175" t="s">
        <v>582</v>
      </c>
      <c r="D74" s="175" t="s">
        <v>578</v>
      </c>
      <c r="E74" s="175" t="s">
        <v>49</v>
      </c>
      <c r="F74" s="177">
        <v>10500</v>
      </c>
      <c r="G74" s="178">
        <v>1</v>
      </c>
      <c r="H74" s="179">
        <v>1</v>
      </c>
      <c r="I74" s="180">
        <v>0</v>
      </c>
      <c r="J74" s="188">
        <f t="shared" si="5"/>
        <v>0</v>
      </c>
      <c r="K74" s="38"/>
      <c r="L74" s="38"/>
      <c r="M74" s="154"/>
      <c r="N74" s="154"/>
      <c r="O74" s="35"/>
      <c r="P74" s="35"/>
      <c r="Q74" s="35"/>
      <c r="R74" s="35"/>
    </row>
    <row r="75" spans="1:18" ht="25.5" customHeight="1" thickTop="1">
      <c r="A75" s="519" t="s">
        <v>583</v>
      </c>
      <c r="B75" s="520"/>
      <c r="C75" s="520"/>
      <c r="D75" s="520"/>
      <c r="E75" s="520"/>
      <c r="F75" s="520"/>
      <c r="G75" s="520"/>
      <c r="H75" s="520"/>
      <c r="I75" s="520"/>
      <c r="J75" s="521"/>
      <c r="K75" s="38"/>
      <c r="L75" s="38"/>
      <c r="M75" s="154"/>
      <c r="N75" s="154"/>
      <c r="O75" s="35"/>
      <c r="P75" s="35"/>
      <c r="Q75" s="35"/>
      <c r="R75" s="35"/>
    </row>
    <row r="76" spans="1:18" ht="30" customHeight="1" thickBot="1">
      <c r="A76" s="156"/>
      <c r="B76" s="173">
        <v>14</v>
      </c>
      <c r="C76" s="496" t="s">
        <v>584</v>
      </c>
      <c r="D76" s="497"/>
      <c r="E76" s="497"/>
      <c r="F76" s="497"/>
      <c r="G76" s="497"/>
      <c r="H76" s="497"/>
      <c r="I76" s="497">
        <v>0</v>
      </c>
      <c r="J76" s="497">
        <f t="shared" si="6" ref="J76">F76*I76</f>
        <v>0</v>
      </c>
      <c r="K76" s="153"/>
      <c r="L76" s="38"/>
      <c r="M76" s="154"/>
      <c r="N76" s="154"/>
      <c r="O76" s="35"/>
      <c r="P76" s="35"/>
      <c r="Q76" s="35"/>
      <c r="R76" s="35"/>
    </row>
    <row r="77" spans="1:18" ht="62.25" thickTop="1" thickBot="1">
      <c r="A77" s="174" t="str">
        <f>IF(I77=0,"-",IF(OR($E$16="עבודה רגילה",$J$84&gt;0),'קטלוג עם מחירים'!C42,'קטלוג עם מחירים'!C81))</f>
        <v>-</v>
      </c>
      <c r="B77" s="175">
        <v>14.10</v>
      </c>
      <c r="C77" s="175" t="s">
        <v>585</v>
      </c>
      <c r="D77" s="175" t="s">
        <v>586</v>
      </c>
      <c r="E77" s="175" t="s">
        <v>587</v>
      </c>
      <c r="F77" s="177">
        <v>54</v>
      </c>
      <c r="G77" s="178">
        <f t="shared" si="7" ref="G77:G83">IF($E$16="עבודה רגילה",0.86,1)</f>
        <v>0.86</v>
      </c>
      <c r="H77" s="179">
        <f t="shared" si="8" ref="H77:H83">$J$16</f>
        <v>1</v>
      </c>
      <c r="I77" s="180">
        <v>0</v>
      </c>
      <c r="J77" s="190">
        <f>IF($J$16=1,F77*I77*G77,F77*I77*H77)</f>
        <v>0</v>
      </c>
      <c r="K77" s="38"/>
      <c r="L77" s="38"/>
      <c r="M77" s="154"/>
      <c r="N77" s="154"/>
      <c r="O77" s="35"/>
      <c r="P77" s="35"/>
      <c r="Q77" s="35"/>
      <c r="R77" s="35"/>
    </row>
    <row r="78" spans="1:18" ht="95.25" customHeight="1" thickTop="1" thickBot="1">
      <c r="A78" s="174" t="str">
        <f>IF(I78=0,"-",IF(OR($E$16="עבודה רגילה",$J$84&gt;0),'קטלוג עם מחירים'!C43,'קטלוג עם מחירים'!C82))</f>
        <v>-</v>
      </c>
      <c r="B78" s="175">
        <v>14.20</v>
      </c>
      <c r="C78" s="175" t="s">
        <v>588</v>
      </c>
      <c r="D78" s="175" t="s">
        <v>589</v>
      </c>
      <c r="E78" s="175" t="s">
        <v>587</v>
      </c>
      <c r="F78" s="177">
        <v>36</v>
      </c>
      <c r="G78" s="178">
        <f t="shared" si="7"/>
        <v>0.86</v>
      </c>
      <c r="H78" s="179">
        <f t="shared" si="8"/>
        <v>1</v>
      </c>
      <c r="I78" s="180">
        <v>0</v>
      </c>
      <c r="J78" s="190">
        <f t="shared" si="9" ref="J78:J83">IF($J$16=1,F78*I78*G78,F78*I78*H78)</f>
        <v>0</v>
      </c>
      <c r="K78" s="38"/>
      <c r="L78" s="38"/>
      <c r="M78" s="154"/>
      <c r="N78" s="154"/>
      <c r="O78" s="35"/>
      <c r="P78" s="35"/>
      <c r="Q78" s="35"/>
      <c r="R78" s="35"/>
    </row>
    <row r="79" spans="1:18" ht="100.5" customHeight="1" thickTop="1" thickBot="1">
      <c r="A79" s="174" t="str">
        <f>IF(I79=0,"-",IF(OR($E$16="עבודה רגילה",$J$84&gt;0),'קטלוג עם מחירים'!C44,'קטלוג עם מחירים'!C83))</f>
        <v>-</v>
      </c>
      <c r="B79" s="175">
        <v>14.30</v>
      </c>
      <c r="C79" s="175" t="s">
        <v>590</v>
      </c>
      <c r="D79" s="175" t="s">
        <v>591</v>
      </c>
      <c r="E79" s="175" t="s">
        <v>587</v>
      </c>
      <c r="F79" s="177">
        <v>32</v>
      </c>
      <c r="G79" s="178">
        <f t="shared" si="7"/>
        <v>0.86</v>
      </c>
      <c r="H79" s="179">
        <f t="shared" si="8"/>
        <v>1</v>
      </c>
      <c r="I79" s="180">
        <v>0</v>
      </c>
      <c r="J79" s="190">
        <f t="shared" si="9"/>
        <v>0</v>
      </c>
      <c r="K79" s="153"/>
      <c r="L79" s="38"/>
      <c r="M79" s="154"/>
      <c r="N79" s="154"/>
      <c r="O79" s="35"/>
      <c r="P79" s="35"/>
      <c r="Q79" s="35"/>
      <c r="R79" s="35"/>
    </row>
    <row r="80" spans="1:18" ht="95.25" customHeight="1" thickTop="1" thickBot="1">
      <c r="A80" s="174" t="str">
        <f>IF(I80=0,"-",IF(OR($E$16="עבודה רגילה",$J$84&gt;0),'קטלוג עם מחירים'!C45,'קטלוג עם מחירים'!C84))</f>
        <v>-</v>
      </c>
      <c r="B80" s="175">
        <v>14.40</v>
      </c>
      <c r="C80" s="175" t="s">
        <v>592</v>
      </c>
      <c r="D80" s="175" t="s">
        <v>593</v>
      </c>
      <c r="E80" s="175" t="s">
        <v>587</v>
      </c>
      <c r="F80" s="177">
        <v>29</v>
      </c>
      <c r="G80" s="178">
        <f t="shared" si="7"/>
        <v>0.86</v>
      </c>
      <c r="H80" s="179">
        <f t="shared" si="8"/>
        <v>1</v>
      </c>
      <c r="I80" s="180">
        <v>0</v>
      </c>
      <c r="J80" s="190">
        <f t="shared" si="9"/>
        <v>0</v>
      </c>
      <c r="K80" s="38"/>
      <c r="L80" s="38"/>
      <c r="M80" s="154"/>
      <c r="N80" s="154"/>
      <c r="O80" s="35"/>
      <c r="P80" s="35"/>
      <c r="Q80" s="35"/>
      <c r="R80" s="35"/>
    </row>
    <row r="81" spans="1:18" ht="95.25" customHeight="1" thickTop="1" thickBot="1">
      <c r="A81" s="174" t="str">
        <f>IF(I81=0,"-",IF(OR($E$16="עבודה רגילה",$J$84&gt;0),'קטלוג עם מחירים'!C46,'קטלוג עם מחירים'!C85))</f>
        <v>-</v>
      </c>
      <c r="B81" s="175">
        <v>14.50</v>
      </c>
      <c r="C81" s="175" t="s">
        <v>594</v>
      </c>
      <c r="D81" s="175" t="s">
        <v>595</v>
      </c>
      <c r="E81" s="175" t="s">
        <v>587</v>
      </c>
      <c r="F81" s="177">
        <v>26</v>
      </c>
      <c r="G81" s="178">
        <f t="shared" si="7"/>
        <v>0.86</v>
      </c>
      <c r="H81" s="179">
        <f t="shared" si="8"/>
        <v>1</v>
      </c>
      <c r="I81" s="180">
        <v>0</v>
      </c>
      <c r="J81" s="190">
        <f t="shared" si="9"/>
        <v>0</v>
      </c>
      <c r="K81" s="153"/>
      <c r="L81" s="38"/>
      <c r="M81" s="154"/>
      <c r="N81" s="154"/>
      <c r="O81" s="35"/>
      <c r="P81" s="35"/>
      <c r="Q81" s="35"/>
      <c r="R81" s="35"/>
    </row>
    <row r="82" spans="1:18" ht="123" customHeight="1" thickTop="1" thickBot="1">
      <c r="A82" s="174" t="str">
        <f>IF(I82=0,"-",IF(OR($E$16="עבודה רגילה",$J$84&gt;0),'קטלוג עם מחירים'!C47,'קטלוג עם מחירים'!C86))</f>
        <v>-</v>
      </c>
      <c r="B82" s="175">
        <v>14.60</v>
      </c>
      <c r="C82" s="175" t="s">
        <v>596</v>
      </c>
      <c r="D82" s="176"/>
      <c r="E82" s="175" t="s">
        <v>597</v>
      </c>
      <c r="F82" s="177">
        <v>1350</v>
      </c>
      <c r="G82" s="178">
        <f t="shared" si="7"/>
        <v>0.86</v>
      </c>
      <c r="H82" s="179">
        <f t="shared" si="8"/>
        <v>1</v>
      </c>
      <c r="I82" s="180">
        <v>0</v>
      </c>
      <c r="J82" s="190">
        <f t="shared" si="9"/>
        <v>0</v>
      </c>
      <c r="K82" s="38"/>
      <c r="L82" s="38"/>
      <c r="M82" s="154"/>
      <c r="N82" s="154"/>
      <c r="O82" s="35"/>
      <c r="P82" s="35"/>
      <c r="Q82" s="35"/>
      <c r="R82" s="35"/>
    </row>
    <row r="83" spans="1:18" ht="122.25" customHeight="1" thickTop="1" thickBot="1">
      <c r="A83" s="174" t="str">
        <f>IF(I83=0,"-",IF(OR($E$16="עבודה רגילה",$J$84&gt;0),'קטלוג עם מחירים'!C48,'קטלוג עם מחירים'!C87))</f>
        <v>-</v>
      </c>
      <c r="B83" s="175">
        <v>14.70</v>
      </c>
      <c r="C83" s="175" t="s">
        <v>598</v>
      </c>
      <c r="D83" s="176"/>
      <c r="E83" s="175" t="s">
        <v>587</v>
      </c>
      <c r="F83" s="177">
        <v>150</v>
      </c>
      <c r="G83" s="178">
        <f t="shared" si="7"/>
        <v>0.86</v>
      </c>
      <c r="H83" s="179">
        <f t="shared" si="8"/>
        <v>1</v>
      </c>
      <c r="I83" s="180">
        <v>0</v>
      </c>
      <c r="J83" s="190">
        <f t="shared" si="9"/>
        <v>0</v>
      </c>
      <c r="K83" s="38"/>
      <c r="L83" s="38"/>
      <c r="M83" s="154"/>
      <c r="N83" s="154"/>
      <c r="O83" s="35"/>
      <c r="P83" s="35"/>
      <c r="Q83" s="35"/>
      <c r="R83" s="35"/>
    </row>
    <row r="84" spans="1:18" ht="81.75" thickTop="1">
      <c r="A84" s="174" t="str">
        <f>IF(J84&gt;0,'קטלוג עם מחירים'!$C$88,"-")</f>
        <v>-</v>
      </c>
      <c r="B84" s="175">
        <v>10.199999999999999</v>
      </c>
      <c r="C84" s="175" t="s">
        <v>646</v>
      </c>
      <c r="D84" s="176" t="s">
        <v>48</v>
      </c>
      <c r="E84" s="175" t="s">
        <v>130</v>
      </c>
      <c r="F84" s="177">
        <v>15000</v>
      </c>
      <c r="G84" s="183" t="s">
        <v>532</v>
      </c>
      <c r="H84" s="183" t="s">
        <v>532</v>
      </c>
      <c r="I84" s="184" t="str">
        <f>IF($J$84&gt;0,"הופעל מחיר מקס'","לא נדרש")</f>
        <v>לא נדרש</v>
      </c>
      <c r="J84" s="177">
        <f>IF(AND($J$16=1.2,(SUM(J38:J61,J63:J70,J77:J83)-SUM(J38:J61,J63:J70,J77:J83)/1.2)&lt;15000),0,IF($J$16=1,0,15000))</f>
        <v>0</v>
      </c>
      <c r="K84" s="38"/>
      <c r="L84" s="38"/>
      <c r="M84" s="154"/>
      <c r="N84" s="154"/>
      <c r="O84" s="35"/>
      <c r="P84" s="35"/>
      <c r="Q84" s="35"/>
      <c r="R84" s="35"/>
    </row>
    <row r="85" spans="1:18" ht="14.25">
      <c r="A85" s="157"/>
      <c r="B85" s="38"/>
      <c r="C85" s="38"/>
      <c r="D85" s="38"/>
      <c r="E85" s="38"/>
      <c r="F85" s="38"/>
      <c r="G85" s="38"/>
      <c r="H85" s="38"/>
      <c r="I85" s="38"/>
      <c r="J85" s="38"/>
      <c r="K85" s="153"/>
      <c r="L85" s="38"/>
      <c r="M85" s="154"/>
      <c r="N85" s="154"/>
      <c r="O85" s="35"/>
      <c r="P85" s="35"/>
      <c r="Q85" s="35"/>
      <c r="R85" s="35"/>
    </row>
    <row r="86" spans="1:18" ht="63.75" customHeight="1">
      <c r="A86" s="502" t="s">
        <v>169</v>
      </c>
      <c r="B86" s="489"/>
      <c r="C86" s="489"/>
      <c r="D86" s="489"/>
      <c r="E86" s="489"/>
      <c r="F86" s="489"/>
      <c r="G86" s="489"/>
      <c r="H86" s="489"/>
      <c r="I86" s="489"/>
      <c r="J86" s="489"/>
      <c r="K86" s="38"/>
      <c r="L86" s="38"/>
      <c r="M86" s="154"/>
      <c r="N86" s="154"/>
      <c r="O86" s="35"/>
      <c r="P86" s="35"/>
      <c r="Q86" s="35"/>
      <c r="R86" s="35"/>
    </row>
    <row r="87" spans="1:18" ht="60.75" customHeight="1">
      <c r="A87" s="186"/>
      <c r="B87" s="158"/>
      <c r="C87" s="158"/>
      <c r="D87" s="158"/>
      <c r="E87" s="158"/>
      <c r="F87" s="158"/>
      <c r="G87" s="158"/>
      <c r="H87" s="158"/>
      <c r="I87" s="158"/>
      <c r="J87" s="158"/>
      <c r="K87" s="38"/>
      <c r="L87" s="38"/>
      <c r="M87" s="154"/>
      <c r="N87" s="154"/>
      <c r="O87" s="35"/>
      <c r="P87" s="35"/>
      <c r="Q87" s="35"/>
      <c r="R87" s="35"/>
    </row>
    <row r="88" spans="1:18" ht="75" customHeight="1">
      <c r="A88" s="167"/>
      <c r="B88" s="491" t="s">
        <v>882</v>
      </c>
      <c r="C88" s="491"/>
      <c r="D88" s="491"/>
      <c r="E88" s="512">
        <f>IF($I$84="לא נדרש",SUM($J$36:$J$74,$J$77:$J$84),SUM($J$38:$J$61,$J$63:$J$70,$J$77:$J$83)/1.2+$J$84+SUM($J$71:$J$74)+$J$36+$J$37)</f>
        <v>0</v>
      </c>
      <c r="F88" s="513"/>
      <c r="G88" s="513"/>
      <c r="H88" s="513"/>
      <c r="I88" s="514"/>
      <c r="J88" s="159"/>
      <c r="K88" s="38"/>
      <c r="L88" s="38"/>
      <c r="M88" s="154"/>
      <c r="N88" s="154"/>
      <c r="O88" s="35"/>
      <c r="P88" s="35"/>
      <c r="Q88" s="35"/>
      <c r="R88" s="35"/>
    </row>
    <row r="89" spans="1:18" ht="75" customHeight="1">
      <c r="A89" s="187">
        <f>'קטלוג עם מחירים'!$C$89</f>
        <v>5096155</v>
      </c>
      <c r="B89" s="491" t="s">
        <v>645</v>
      </c>
      <c r="C89" s="491"/>
      <c r="D89" s="491"/>
      <c r="E89" s="512">
        <f>$E$88*0.1</f>
        <v>0</v>
      </c>
      <c r="F89" s="513"/>
      <c r="G89" s="513"/>
      <c r="H89" s="513"/>
      <c r="I89" s="514"/>
      <c r="J89" s="159"/>
      <c r="K89" s="153"/>
      <c r="L89" s="38"/>
      <c r="M89" s="154"/>
      <c r="N89" s="154"/>
      <c r="O89" s="35"/>
      <c r="P89" s="35"/>
      <c r="Q89" s="35"/>
      <c r="R89" s="35"/>
    </row>
    <row r="90" spans="1:18" ht="75" customHeight="1">
      <c r="A90" s="167"/>
      <c r="B90" s="491" t="s">
        <v>883</v>
      </c>
      <c r="C90" s="491"/>
      <c r="D90" s="491"/>
      <c r="E90" s="512">
        <f>$E$88+$E$89</f>
        <v>0</v>
      </c>
      <c r="F90" s="513"/>
      <c r="G90" s="513"/>
      <c r="H90" s="513"/>
      <c r="I90" s="514"/>
      <c r="J90" s="159"/>
      <c r="K90" s="153"/>
      <c r="L90" s="38"/>
      <c r="M90" s="155"/>
      <c r="N90" s="155"/>
      <c r="O90" s="155"/>
      <c r="P90" s="155"/>
      <c r="Q90" s="155"/>
      <c r="R90" s="35"/>
    </row>
    <row r="91" spans="1:18" s="37" customFormat="1" ht="75" customHeight="1">
      <c r="A91" s="167"/>
      <c r="B91" s="491" t="s">
        <v>171</v>
      </c>
      <c r="C91" s="491"/>
      <c r="D91" s="491"/>
      <c r="E91" s="512">
        <f>($E$89+$E$88)*0.17</f>
        <v>0</v>
      </c>
      <c r="F91" s="513"/>
      <c r="G91" s="513"/>
      <c r="H91" s="513"/>
      <c r="I91" s="514"/>
      <c r="J91" s="159"/>
      <c r="K91" s="38"/>
      <c r="L91" s="38"/>
      <c r="M91" s="155"/>
      <c r="N91" s="155"/>
      <c r="O91" s="155"/>
      <c r="P91" s="155"/>
      <c r="Q91" s="155"/>
      <c r="R91" s="155"/>
    </row>
    <row r="92" spans="1:18" s="37" customFormat="1" ht="75" customHeight="1">
      <c r="A92" s="167"/>
      <c r="B92" s="490" t="s">
        <v>172</v>
      </c>
      <c r="C92" s="490"/>
      <c r="D92" s="490"/>
      <c r="E92" s="517">
        <f>SUM($E$88:$J$91)</f>
        <v>0</v>
      </c>
      <c r="F92" s="513"/>
      <c r="G92" s="513"/>
      <c r="H92" s="513"/>
      <c r="I92" s="518"/>
      <c r="J92" s="160"/>
      <c r="K92" s="167"/>
      <c r="L92" s="167"/>
      <c r="M92" s="155"/>
      <c r="N92" s="155"/>
      <c r="O92" s="155"/>
      <c r="P92" s="155"/>
      <c r="Q92" s="155"/>
      <c r="R92" s="155"/>
    </row>
    <row r="93" spans="1:18" s="37" customFormat="1" ht="19.5" customHeight="1">
      <c r="A93" s="167"/>
      <c r="B93" s="38"/>
      <c r="C93" s="38"/>
      <c r="D93" s="38"/>
      <c r="E93" s="38"/>
      <c r="F93" s="38"/>
      <c r="G93" s="38"/>
      <c r="H93" s="38"/>
      <c r="I93" s="38"/>
      <c r="J93" s="38"/>
      <c r="K93" s="167"/>
      <c r="L93" s="167"/>
      <c r="M93" s="155"/>
      <c r="N93" s="155"/>
      <c r="O93" s="155"/>
      <c r="P93" s="155"/>
      <c r="Q93" s="155"/>
      <c r="R93" s="155"/>
    </row>
    <row r="94" spans="1:18" ht="14.25" customHeight="1">
      <c r="A94" s="35"/>
      <c r="B94" s="38"/>
      <c r="C94" s="38"/>
      <c r="D94" s="39"/>
      <c r="E94" s="38"/>
      <c r="F94" s="38"/>
      <c r="G94" s="38"/>
      <c r="H94" s="38"/>
      <c r="I94" s="38"/>
      <c r="J94" s="38"/>
      <c r="K94" s="167"/>
      <c r="L94" s="38"/>
      <c r="M94" s="154"/>
      <c r="N94" s="154"/>
      <c r="O94" s="35"/>
      <c r="P94" s="35"/>
      <c r="Q94" s="35"/>
      <c r="R94" s="35"/>
    </row>
    <row r="95" spans="1:18" ht="14.25" customHeight="1">
      <c r="A95" s="35"/>
      <c r="B95" s="154"/>
      <c r="C95" s="39"/>
      <c r="D95" s="39"/>
      <c r="E95" s="39"/>
      <c r="F95" s="39"/>
      <c r="G95" s="39"/>
      <c r="H95" s="39"/>
      <c r="I95" s="39"/>
      <c r="J95" s="154"/>
      <c r="K95" s="38"/>
      <c r="L95" s="38"/>
      <c r="M95" s="154"/>
      <c r="N95" s="154"/>
      <c r="O95" s="35"/>
      <c r="P95" s="35"/>
      <c r="Q95" s="35"/>
      <c r="R95" s="35"/>
    </row>
    <row r="96" spans="1:18" ht="117" customHeight="1">
      <c r="A96" s="483" t="s">
        <v>877</v>
      </c>
      <c r="B96" s="484"/>
      <c r="C96" s="484"/>
      <c r="D96" s="484"/>
      <c r="E96" s="185"/>
      <c r="F96" s="483" t="s">
        <v>897</v>
      </c>
      <c r="G96" s="487"/>
      <c r="H96" s="487"/>
      <c r="I96" s="487"/>
      <c r="J96" s="487"/>
      <c r="K96" s="38"/>
      <c r="L96" s="38"/>
      <c r="M96" s="154"/>
      <c r="N96" s="154"/>
      <c r="O96" s="35"/>
      <c r="P96" s="35"/>
      <c r="Q96" s="35"/>
      <c r="R96" s="35"/>
    </row>
    <row r="97" spans="1:18" ht="14.25" customHeight="1">
      <c r="A97" s="485"/>
      <c r="B97" s="484"/>
      <c r="C97" s="484"/>
      <c r="D97" s="484"/>
      <c r="E97" s="185"/>
      <c r="F97" s="485"/>
      <c r="G97" s="484"/>
      <c r="H97" s="484"/>
      <c r="I97" s="484"/>
      <c r="J97" s="484"/>
      <c r="K97" s="38"/>
      <c r="L97" s="38"/>
      <c r="M97" s="154"/>
      <c r="N97" s="154"/>
      <c r="O97" s="35"/>
      <c r="P97" s="35"/>
      <c r="Q97" s="35"/>
      <c r="R97" s="35"/>
    </row>
    <row r="98" spans="1:18" ht="168" customHeight="1">
      <c r="A98" s="484"/>
      <c r="B98" s="484"/>
      <c r="C98" s="484"/>
      <c r="D98" s="484"/>
      <c r="E98" s="185"/>
      <c r="F98" s="484"/>
      <c r="G98" s="484"/>
      <c r="H98" s="484"/>
      <c r="I98" s="484"/>
      <c r="J98" s="484"/>
      <c r="K98" s="38"/>
      <c r="L98" s="38"/>
      <c r="M98" s="154"/>
      <c r="N98" s="154"/>
      <c r="O98" s="35"/>
      <c r="P98" s="35"/>
      <c r="Q98" s="35"/>
      <c r="R98" s="35"/>
    </row>
    <row r="99" spans="1:18" ht="61.5" customHeight="1">
      <c r="A99" s="485" t="s">
        <v>178</v>
      </c>
      <c r="B99" s="486"/>
      <c r="C99" s="485"/>
      <c r="D99" s="484"/>
      <c r="E99" s="185"/>
      <c r="F99" s="485" t="s">
        <v>178</v>
      </c>
      <c r="G99" s="484"/>
      <c r="H99" s="484"/>
      <c r="I99" s="484"/>
      <c r="J99" s="484"/>
      <c r="K99" s="154"/>
      <c r="L99" s="38"/>
      <c r="M99" s="154"/>
      <c r="N99" s="154"/>
      <c r="O99" s="35"/>
      <c r="P99" s="35"/>
      <c r="Q99" s="35"/>
      <c r="R99" s="35"/>
    </row>
    <row r="100" spans="1:18" ht="114.75" customHeight="1">
      <c r="A100" s="35"/>
      <c r="B100" s="154"/>
      <c r="C100" s="154"/>
      <c r="D100" s="154"/>
      <c r="E100" s="154"/>
      <c r="F100" s="154"/>
      <c r="G100" s="154"/>
      <c r="H100" s="154"/>
      <c r="I100" s="154"/>
      <c r="J100" s="154"/>
      <c r="K100" s="154"/>
      <c r="L100" s="38"/>
      <c r="M100" s="154"/>
      <c r="N100" s="154"/>
      <c r="O100" s="35"/>
      <c r="P100" s="35"/>
      <c r="Q100" s="35"/>
      <c r="R100" s="35"/>
    </row>
    <row r="101" spans="2:18" ht="14.25">
      <c r="B101" s="36"/>
      <c r="C101" s="36"/>
      <c r="D101" s="36"/>
      <c r="E101" s="36"/>
      <c r="F101" s="36"/>
      <c r="G101" s="36"/>
      <c r="H101" s="36"/>
      <c r="I101" s="36"/>
      <c r="J101" s="36"/>
      <c r="K101" s="154"/>
      <c r="L101" s="38"/>
      <c r="M101" s="154"/>
      <c r="N101" s="154"/>
      <c r="O101" s="35"/>
      <c r="P101" s="35"/>
      <c r="Q101" s="35"/>
      <c r="R101" s="35"/>
    </row>
    <row r="102" spans="1:14" ht="18">
      <c r="A102" s="382" t="s">
        <v>873</v>
      </c>
      <c r="B102" s="382"/>
      <c r="C102" s="382"/>
      <c r="D102" s="382"/>
      <c r="E102" s="382"/>
      <c r="F102" s="382"/>
      <c r="G102" s="382"/>
      <c r="H102" s="382"/>
      <c r="I102" s="382"/>
      <c r="J102" s="382"/>
      <c r="K102" s="382"/>
      <c r="L102" s="382"/>
      <c r="M102" s="36"/>
      <c r="N102" s="36"/>
    </row>
    <row r="103" spans="1:14" ht="69.75" customHeight="1">
      <c r="A103" s="488" t="s">
        <v>872</v>
      </c>
      <c r="B103" s="489"/>
      <c r="C103" s="489"/>
      <c r="D103" s="489"/>
      <c r="E103" s="489"/>
      <c r="F103" s="489"/>
      <c r="G103" s="489"/>
      <c r="H103" s="489"/>
      <c r="I103" s="489"/>
      <c r="J103" s="489"/>
      <c r="K103" s="481"/>
      <c r="L103" s="482"/>
      <c r="M103" s="36"/>
      <c r="N103" s="36"/>
    </row>
    <row r="104" spans="1:14" ht="96.75" customHeight="1">
      <c r="A104" s="3"/>
      <c r="B104" s="13"/>
      <c r="C104" s="13"/>
      <c r="D104" s="13"/>
      <c r="E104" s="13"/>
      <c r="F104" s="13"/>
      <c r="G104" s="13"/>
      <c r="H104" s="13"/>
      <c r="I104" s="13"/>
      <c r="J104" s="13"/>
      <c r="K104" s="13"/>
      <c r="L104" s="13"/>
      <c r="M104" s="36"/>
      <c r="N104" s="36"/>
    </row>
    <row r="105" spans="1:12" ht="28.5" thickBot="1">
      <c r="A105" s="204" t="s">
        <v>43</v>
      </c>
      <c r="B105" s="204"/>
      <c r="C105" s="205"/>
      <c r="D105" s="204" t="s">
        <v>876</v>
      </c>
      <c r="E105" s="204"/>
      <c r="F105" s="204" t="s">
        <v>874</v>
      </c>
      <c r="G105" s="206"/>
      <c r="H105" s="33"/>
      <c r="I105" s="204" t="s">
        <v>875</v>
      </c>
      <c r="J105" s="206"/>
      <c r="K105" s="36"/>
      <c r="L105" s="36"/>
    </row>
    <row r="106" spans="1:12" ht="27.75">
      <c r="A106" s="207"/>
      <c r="B106" s="207"/>
      <c r="C106" s="208"/>
      <c r="D106" s="207"/>
      <c r="E106" s="207"/>
      <c r="F106" s="207"/>
      <c r="G106" s="209"/>
      <c r="H106" s="200"/>
      <c r="I106" s="207"/>
      <c r="J106" s="209"/>
      <c r="K106" s="36"/>
      <c r="L106" s="36"/>
    </row>
    <row r="107" spans="1:12" ht="28.5" thickBot="1">
      <c r="A107" s="204" t="s">
        <v>43</v>
      </c>
      <c r="B107" s="204"/>
      <c r="C107" s="205"/>
      <c r="D107" s="204" t="s">
        <v>876</v>
      </c>
      <c r="E107" s="204"/>
      <c r="F107" s="204" t="s">
        <v>874</v>
      </c>
      <c r="G107" s="206"/>
      <c r="H107" s="33"/>
      <c r="I107" s="204" t="s">
        <v>875</v>
      </c>
      <c r="J107" s="206"/>
      <c r="K107" s="36"/>
      <c r="L107" s="36"/>
    </row>
    <row r="108" spans="1:12" ht="27.75">
      <c r="A108" s="207"/>
      <c r="B108" s="207"/>
      <c r="C108" s="208"/>
      <c r="D108" s="207"/>
      <c r="E108" s="210"/>
      <c r="F108" s="207"/>
      <c r="G108" s="209"/>
      <c r="H108" s="200"/>
      <c r="I108" s="207"/>
      <c r="J108" s="209"/>
      <c r="K108" s="36"/>
      <c r="L108" s="36"/>
    </row>
    <row r="109" spans="1:12" ht="28.5" thickBot="1">
      <c r="A109" s="204" t="s">
        <v>43</v>
      </c>
      <c r="B109" s="204"/>
      <c r="C109" s="205"/>
      <c r="D109" s="204" t="s">
        <v>876</v>
      </c>
      <c r="E109" s="204"/>
      <c r="F109" s="204" t="s">
        <v>874</v>
      </c>
      <c r="G109" s="206"/>
      <c r="H109" s="33"/>
      <c r="I109" s="204" t="s">
        <v>875</v>
      </c>
      <c r="J109" s="206"/>
      <c r="K109" s="36"/>
      <c r="L109" s="36"/>
    </row>
    <row r="110" spans="1:12" ht="27.75">
      <c r="A110" s="207"/>
      <c r="B110" s="207"/>
      <c r="C110" s="208"/>
      <c r="D110" s="207"/>
      <c r="E110" s="207"/>
      <c r="F110" s="207"/>
      <c r="G110" s="209"/>
      <c r="H110" s="200"/>
      <c r="I110" s="207"/>
      <c r="J110" s="209"/>
      <c r="K110" s="36"/>
      <c r="L110" s="36"/>
    </row>
    <row r="111" spans="1:12" ht="28.5" thickBot="1">
      <c r="A111" s="204" t="s">
        <v>43</v>
      </c>
      <c r="B111" s="204"/>
      <c r="C111" s="205"/>
      <c r="D111" s="204" t="s">
        <v>876</v>
      </c>
      <c r="E111" s="204"/>
      <c r="F111" s="204" t="s">
        <v>874</v>
      </c>
      <c r="G111" s="206"/>
      <c r="H111" s="33"/>
      <c r="I111" s="204" t="s">
        <v>875</v>
      </c>
      <c r="J111" s="206"/>
      <c r="K111" s="36"/>
      <c r="L111" s="36"/>
    </row>
    <row r="112" spans="1:12" ht="27.75">
      <c r="A112" s="207"/>
      <c r="B112" s="207"/>
      <c r="C112" s="208"/>
      <c r="D112" s="207"/>
      <c r="E112" s="207"/>
      <c r="F112" s="207"/>
      <c r="G112" s="209"/>
      <c r="H112" s="200"/>
      <c r="I112" s="207"/>
      <c r="J112" s="209"/>
      <c r="K112" s="36"/>
      <c r="L112" s="36"/>
    </row>
    <row r="113" spans="1:12" ht="28.5" thickBot="1">
      <c r="A113" s="204" t="s">
        <v>43</v>
      </c>
      <c r="B113" s="204"/>
      <c r="C113" s="205"/>
      <c r="D113" s="204" t="s">
        <v>876</v>
      </c>
      <c r="E113" s="204"/>
      <c r="F113" s="204" t="s">
        <v>874</v>
      </c>
      <c r="G113" s="206"/>
      <c r="H113" s="33"/>
      <c r="I113" s="204" t="s">
        <v>875</v>
      </c>
      <c r="J113" s="206"/>
      <c r="K113" s="36"/>
      <c r="L113" s="36"/>
    </row>
    <row r="114" spans="1:12" ht="27.75">
      <c r="A114" s="207"/>
      <c r="B114" s="207"/>
      <c r="C114" s="208"/>
      <c r="D114" s="207"/>
      <c r="E114" s="210"/>
      <c r="F114" s="207"/>
      <c r="G114" s="209"/>
      <c r="H114" s="200"/>
      <c r="I114" s="207"/>
      <c r="J114" s="209"/>
      <c r="K114" s="36"/>
      <c r="L114" s="36"/>
    </row>
    <row r="115" spans="1:12" ht="28.5" thickBot="1">
      <c r="A115" s="204" t="s">
        <v>43</v>
      </c>
      <c r="B115" s="204"/>
      <c r="C115" s="205"/>
      <c r="D115" s="204" t="s">
        <v>876</v>
      </c>
      <c r="E115" s="204"/>
      <c r="F115" s="204" t="s">
        <v>874</v>
      </c>
      <c r="G115" s="206"/>
      <c r="H115" s="33"/>
      <c r="I115" s="204" t="s">
        <v>875</v>
      </c>
      <c r="J115" s="206"/>
      <c r="K115" s="36"/>
      <c r="L115" s="36"/>
    </row>
    <row r="116" spans="1:12" ht="27.75">
      <c r="A116" s="207"/>
      <c r="B116" s="207"/>
      <c r="C116" s="208"/>
      <c r="D116" s="207"/>
      <c r="E116" s="210"/>
      <c r="F116" s="207"/>
      <c r="G116" s="209"/>
      <c r="H116" s="200"/>
      <c r="I116" s="207"/>
      <c r="J116" s="209"/>
      <c r="K116" s="36"/>
      <c r="L116" s="36"/>
    </row>
    <row r="117" spans="1:12" ht="28.5" thickBot="1">
      <c r="A117" s="204" t="s">
        <v>43</v>
      </c>
      <c r="B117" s="204"/>
      <c r="C117" s="205"/>
      <c r="D117" s="204" t="s">
        <v>876</v>
      </c>
      <c r="E117" s="204"/>
      <c r="F117" s="204" t="s">
        <v>874</v>
      </c>
      <c r="G117" s="206"/>
      <c r="H117" s="33"/>
      <c r="I117" s="204" t="s">
        <v>875</v>
      </c>
      <c r="J117" s="206"/>
      <c r="K117" s="36"/>
      <c r="L117" s="36"/>
    </row>
    <row r="118" spans="1:12" ht="27.75">
      <c r="A118" s="207"/>
      <c r="B118" s="207"/>
      <c r="C118" s="208"/>
      <c r="D118" s="207"/>
      <c r="E118" s="207"/>
      <c r="F118" s="207"/>
      <c r="G118" s="209"/>
      <c r="H118" s="200"/>
      <c r="I118" s="207"/>
      <c r="J118" s="209"/>
      <c r="K118" s="36"/>
      <c r="L118" s="36"/>
    </row>
    <row r="119" spans="1:12" ht="28.5" thickBot="1">
      <c r="A119" s="204" t="s">
        <v>43</v>
      </c>
      <c r="B119" s="204"/>
      <c r="C119" s="205"/>
      <c r="D119" s="204" t="s">
        <v>876</v>
      </c>
      <c r="E119" s="204"/>
      <c r="F119" s="204" t="s">
        <v>874</v>
      </c>
      <c r="G119" s="206"/>
      <c r="H119" s="33"/>
      <c r="I119" s="204" t="s">
        <v>875</v>
      </c>
      <c r="J119" s="206"/>
      <c r="K119" s="36"/>
      <c r="L119" s="36"/>
    </row>
    <row r="120" spans="1:12" ht="27.75">
      <c r="A120" s="207"/>
      <c r="B120" s="207"/>
      <c r="C120" s="208"/>
      <c r="D120" s="207"/>
      <c r="E120" s="210"/>
      <c r="F120" s="207"/>
      <c r="G120" s="209"/>
      <c r="H120" s="200"/>
      <c r="I120" s="207"/>
      <c r="J120" s="209"/>
      <c r="K120" s="36"/>
      <c r="L120" s="36"/>
    </row>
    <row r="121" spans="1:12" ht="28.5" thickBot="1">
      <c r="A121" s="204" t="s">
        <v>43</v>
      </c>
      <c r="B121" s="204"/>
      <c r="C121" s="205"/>
      <c r="D121" s="204" t="s">
        <v>876</v>
      </c>
      <c r="E121" s="204"/>
      <c r="F121" s="204" t="s">
        <v>874</v>
      </c>
      <c r="G121" s="206"/>
      <c r="H121" s="33"/>
      <c r="I121" s="204" t="s">
        <v>875</v>
      </c>
      <c r="J121" s="206"/>
      <c r="K121" s="36"/>
      <c r="L121" s="36"/>
    </row>
    <row r="122" spans="1:12" ht="27.75">
      <c r="A122" s="207"/>
      <c r="B122" s="207"/>
      <c r="C122" s="208"/>
      <c r="D122" s="207"/>
      <c r="E122" s="207"/>
      <c r="F122" s="207"/>
      <c r="G122" s="209"/>
      <c r="H122" s="200"/>
      <c r="I122" s="207"/>
      <c r="J122" s="209"/>
      <c r="K122" s="36"/>
      <c r="L122" s="36"/>
    </row>
    <row r="123" spans="1:12" ht="28.5" thickBot="1">
      <c r="A123" s="204" t="s">
        <v>43</v>
      </c>
      <c r="B123" s="204"/>
      <c r="C123" s="205"/>
      <c r="D123" s="204" t="s">
        <v>876</v>
      </c>
      <c r="E123" s="204"/>
      <c r="F123" s="204" t="s">
        <v>874</v>
      </c>
      <c r="G123" s="206"/>
      <c r="H123" s="33"/>
      <c r="I123" s="204" t="s">
        <v>875</v>
      </c>
      <c r="J123" s="206"/>
      <c r="K123" s="36"/>
      <c r="L123" s="36"/>
    </row>
    <row r="124" spans="1:12" ht="27.75">
      <c r="A124" s="207"/>
      <c r="B124" s="207"/>
      <c r="C124" s="208"/>
      <c r="D124" s="207"/>
      <c r="E124" s="210"/>
      <c r="F124" s="207"/>
      <c r="G124" s="209"/>
      <c r="H124" s="200"/>
      <c r="I124" s="207"/>
      <c r="J124" s="209"/>
      <c r="K124" s="36"/>
      <c r="L124" s="36"/>
    </row>
    <row r="125" spans="1:12" ht="28.5" thickBot="1">
      <c r="A125" s="204" t="s">
        <v>43</v>
      </c>
      <c r="B125" s="204"/>
      <c r="C125" s="205"/>
      <c r="D125" s="204" t="s">
        <v>876</v>
      </c>
      <c r="E125" s="204"/>
      <c r="F125" s="204" t="s">
        <v>874</v>
      </c>
      <c r="G125" s="206"/>
      <c r="H125" s="33"/>
      <c r="I125" s="204" t="s">
        <v>875</v>
      </c>
      <c r="J125" s="206"/>
      <c r="K125" s="36"/>
      <c r="L125" s="36"/>
    </row>
    <row r="126" spans="1:12" ht="27.75">
      <c r="A126" s="207"/>
      <c r="B126" s="207"/>
      <c r="C126" s="208"/>
      <c r="D126" s="207"/>
      <c r="E126" s="210"/>
      <c r="F126" s="207"/>
      <c r="G126" s="209"/>
      <c r="H126" s="200"/>
      <c r="I126" s="207"/>
      <c r="J126" s="209"/>
      <c r="K126" s="36"/>
      <c r="L126" s="36"/>
    </row>
    <row r="127" spans="1:12" ht="28.5" thickBot="1">
      <c r="A127" s="204" t="s">
        <v>43</v>
      </c>
      <c r="B127" s="204"/>
      <c r="C127" s="205"/>
      <c r="D127" s="204" t="s">
        <v>876</v>
      </c>
      <c r="E127" s="204"/>
      <c r="F127" s="204" t="s">
        <v>874</v>
      </c>
      <c r="G127" s="206"/>
      <c r="H127" s="33"/>
      <c r="I127" s="204" t="s">
        <v>875</v>
      </c>
      <c r="J127" s="206"/>
      <c r="K127" s="36"/>
      <c r="L127" s="36"/>
    </row>
    <row r="128" spans="1:12" ht="27.75">
      <c r="A128" s="207"/>
      <c r="B128" s="207"/>
      <c r="C128" s="208"/>
      <c r="D128" s="207"/>
      <c r="E128" s="210"/>
      <c r="F128" s="207"/>
      <c r="G128" s="209"/>
      <c r="H128" s="208"/>
      <c r="I128" s="207"/>
      <c r="J128" s="209"/>
      <c r="K128" s="36"/>
      <c r="L128" s="36"/>
    </row>
    <row r="129" spans="1:13" ht="14.25">
      <c r="A129" s="3"/>
      <c r="B129" s="13"/>
      <c r="C129" s="13"/>
      <c r="D129" s="13"/>
      <c r="E129" s="13"/>
      <c r="F129" s="13"/>
      <c r="G129" s="13"/>
      <c r="H129" s="13"/>
      <c r="I129" s="13"/>
      <c r="J129" s="13"/>
      <c r="K129" s="13"/>
      <c r="L129" s="36"/>
      <c r="M129" s="36"/>
    </row>
    <row r="130" spans="2:13" ht="14.25">
      <c r="B130" s="36"/>
      <c r="C130" s="36"/>
      <c r="D130" s="36"/>
      <c r="E130" s="36"/>
      <c r="F130" s="36"/>
      <c r="G130" s="36"/>
      <c r="H130" s="36"/>
      <c r="I130" s="36"/>
      <c r="J130" s="36"/>
      <c r="K130" s="36"/>
      <c r="L130" s="36"/>
      <c r="M130" s="36"/>
    </row>
    <row r="131" spans="2:14" ht="14.25">
      <c r="B131" s="36"/>
      <c r="C131" s="36"/>
      <c r="D131" s="36"/>
      <c r="E131" s="36"/>
      <c r="F131" s="36"/>
      <c r="G131" s="36"/>
      <c r="H131" s="36"/>
      <c r="I131" s="36"/>
      <c r="J131" s="36"/>
      <c r="K131" s="36"/>
      <c r="L131" s="36"/>
      <c r="M131" s="36"/>
      <c r="N131" s="36"/>
    </row>
    <row r="132" spans="2:14" ht="14.25">
      <c r="B132" s="36"/>
      <c r="C132" s="36"/>
      <c r="D132" s="36"/>
      <c r="E132" s="36"/>
      <c r="F132" s="36"/>
      <c r="G132" s="36"/>
      <c r="H132" s="36"/>
      <c r="I132" s="36"/>
      <c r="J132" s="36"/>
      <c r="K132" s="36"/>
      <c r="L132" s="36"/>
      <c r="M132" s="36"/>
      <c r="N132" s="36"/>
    </row>
    <row r="133" spans="2:14" ht="14.25">
      <c r="B133" s="36"/>
      <c r="C133" s="36"/>
      <c r="D133" s="36"/>
      <c r="E133" s="36"/>
      <c r="F133" s="36"/>
      <c r="G133" s="36"/>
      <c r="H133" s="36"/>
      <c r="I133" s="36"/>
      <c r="J133" s="36"/>
      <c r="K133" s="36"/>
      <c r="L133" s="36"/>
      <c r="M133" s="36"/>
      <c r="N133" s="36"/>
    </row>
    <row r="134" spans="2:14" ht="14.25">
      <c r="B134" s="36"/>
      <c r="C134" s="36"/>
      <c r="D134" s="36"/>
      <c r="E134" s="36"/>
      <c r="F134" s="36"/>
      <c r="G134" s="36"/>
      <c r="H134" s="36"/>
      <c r="I134" s="36"/>
      <c r="J134" s="36"/>
      <c r="K134" s="36"/>
      <c r="L134" s="36"/>
      <c r="M134" s="36"/>
      <c r="N134" s="36"/>
    </row>
    <row r="135" spans="2:14" ht="14.25">
      <c r="B135" s="36"/>
      <c r="C135" s="36"/>
      <c r="D135" s="36"/>
      <c r="E135" s="36"/>
      <c r="F135" s="36"/>
      <c r="G135" s="36"/>
      <c r="H135" s="36"/>
      <c r="I135" s="36"/>
      <c r="J135" s="36"/>
      <c r="K135" s="36"/>
      <c r="L135" s="36"/>
      <c r="M135" s="36"/>
      <c r="N135" s="36"/>
    </row>
    <row r="136" spans="2:14" ht="14.25">
      <c r="B136" s="36"/>
      <c r="C136" s="36"/>
      <c r="D136" s="36"/>
      <c r="E136" s="36"/>
      <c r="F136" s="36"/>
      <c r="G136" s="36"/>
      <c r="H136" s="36"/>
      <c r="I136" s="36"/>
      <c r="J136" s="36"/>
      <c r="K136" s="36"/>
      <c r="L136" s="36"/>
      <c r="M136" s="36"/>
      <c r="N136" s="36"/>
    </row>
    <row r="137" spans="2:14" ht="14.25">
      <c r="B137" s="36"/>
      <c r="C137" s="36"/>
      <c r="D137" s="36"/>
      <c r="E137" s="36"/>
      <c r="F137" s="36"/>
      <c r="G137" s="36"/>
      <c r="H137" s="36"/>
      <c r="I137" s="36"/>
      <c r="J137" s="36"/>
      <c r="K137" s="36"/>
      <c r="L137" s="36"/>
      <c r="M137" s="36"/>
      <c r="N137" s="36"/>
    </row>
    <row r="138" spans="2:14" ht="14.25">
      <c r="B138" s="36"/>
      <c r="C138" s="36"/>
      <c r="D138" s="36"/>
      <c r="E138" s="36"/>
      <c r="F138" s="36"/>
      <c r="G138" s="36"/>
      <c r="H138" s="36"/>
      <c r="I138" s="36"/>
      <c r="J138" s="36"/>
      <c r="K138" s="36"/>
      <c r="L138" s="36"/>
      <c r="M138" s="36"/>
      <c r="N138" s="36"/>
    </row>
    <row r="139" spans="2:14" ht="14.25">
      <c r="B139" s="36"/>
      <c r="C139" s="36"/>
      <c r="D139" s="36"/>
      <c r="E139" s="36"/>
      <c r="F139" s="36"/>
      <c r="G139" s="36"/>
      <c r="H139" s="36"/>
      <c r="I139" s="36"/>
      <c r="J139" s="36"/>
      <c r="K139" s="36"/>
      <c r="L139" s="36"/>
      <c r="M139" s="36"/>
      <c r="N139" s="36"/>
    </row>
    <row r="140" spans="2:14" ht="14.25">
      <c r="B140" s="36"/>
      <c r="C140" s="36"/>
      <c r="D140" s="36"/>
      <c r="E140" s="36"/>
      <c r="F140" s="36"/>
      <c r="G140" s="36"/>
      <c r="H140" s="36"/>
      <c r="I140" s="36"/>
      <c r="J140" s="36"/>
      <c r="K140" s="36"/>
      <c r="L140" s="36"/>
      <c r="M140" s="36"/>
      <c r="N140" s="36"/>
    </row>
    <row r="141" spans="2:14" ht="14.25">
      <c r="B141" s="36"/>
      <c r="C141" s="36"/>
      <c r="D141" s="36"/>
      <c r="E141" s="36"/>
      <c r="F141" s="36"/>
      <c r="G141" s="36"/>
      <c r="H141" s="36"/>
      <c r="I141" s="36"/>
      <c r="J141" s="36"/>
      <c r="K141" s="36"/>
      <c r="L141" s="36"/>
      <c r="M141" s="36"/>
      <c r="N141" s="36"/>
    </row>
    <row r="142" spans="2:14" ht="14.25">
      <c r="B142" s="36"/>
      <c r="C142" s="36"/>
      <c r="D142" s="36"/>
      <c r="E142" s="36"/>
      <c r="F142" s="36"/>
      <c r="G142" s="36"/>
      <c r="H142" s="36"/>
      <c r="I142" s="36"/>
      <c r="J142" s="36"/>
      <c r="K142" s="36"/>
      <c r="L142" s="36"/>
      <c r="M142" s="36"/>
      <c r="N142" s="36"/>
    </row>
    <row r="143" spans="2:14" ht="14.25">
      <c r="B143" s="36"/>
      <c r="C143" s="36"/>
      <c r="D143" s="36"/>
      <c r="E143" s="36"/>
      <c r="F143" s="36"/>
      <c r="G143" s="36"/>
      <c r="H143" s="36"/>
      <c r="I143" s="36"/>
      <c r="J143" s="36"/>
      <c r="K143" s="36"/>
      <c r="L143" s="36"/>
      <c r="M143" s="36"/>
      <c r="N143" s="36"/>
    </row>
    <row r="144" spans="2:14" ht="14.25">
      <c r="B144" s="36"/>
      <c r="C144" s="36"/>
      <c r="D144" s="36"/>
      <c r="E144" s="36"/>
      <c r="F144" s="36"/>
      <c r="G144" s="36"/>
      <c r="H144" s="36"/>
      <c r="I144" s="36"/>
      <c r="J144" s="36"/>
      <c r="K144" s="36"/>
      <c r="L144" s="36"/>
      <c r="M144" s="36"/>
      <c r="N144" s="36"/>
    </row>
    <row r="145" spans="2:14" ht="14.25">
      <c r="B145" s="36"/>
      <c r="C145" s="36"/>
      <c r="D145" s="36"/>
      <c r="E145" s="36"/>
      <c r="F145" s="36"/>
      <c r="G145" s="36"/>
      <c r="H145" s="36"/>
      <c r="I145" s="36"/>
      <c r="J145" s="36"/>
      <c r="K145" s="36"/>
      <c r="L145" s="36"/>
      <c r="M145" s="36"/>
      <c r="N145" s="36"/>
    </row>
    <row r="146" spans="2:14" ht="14.25">
      <c r="B146" s="36"/>
      <c r="C146" s="36"/>
      <c r="D146" s="36"/>
      <c r="E146" s="36"/>
      <c r="F146" s="36"/>
      <c r="G146" s="36"/>
      <c r="H146" s="36"/>
      <c r="I146" s="36"/>
      <c r="J146" s="36"/>
      <c r="K146" s="36"/>
      <c r="L146" s="36"/>
      <c r="M146" s="36"/>
      <c r="N146" s="36"/>
    </row>
    <row r="147" spans="2:14" ht="14.25">
      <c r="B147" s="36"/>
      <c r="C147" s="36"/>
      <c r="D147" s="36"/>
      <c r="E147" s="36"/>
      <c r="F147" s="36"/>
      <c r="G147" s="36"/>
      <c r="H147" s="36"/>
      <c r="I147" s="36"/>
      <c r="J147" s="36"/>
      <c r="K147" s="36"/>
      <c r="L147" s="36"/>
      <c r="M147" s="36"/>
      <c r="N147" s="36"/>
    </row>
    <row r="148" spans="2:14" ht="14.25">
      <c r="B148" s="36"/>
      <c r="C148" s="36"/>
      <c r="D148" s="36"/>
      <c r="E148" s="36"/>
      <c r="F148" s="36"/>
      <c r="G148" s="36"/>
      <c r="H148" s="36"/>
      <c r="I148" s="36"/>
      <c r="J148" s="36"/>
      <c r="K148" s="36"/>
      <c r="L148" s="36"/>
      <c r="M148" s="36"/>
      <c r="N148" s="36"/>
    </row>
    <row r="149" spans="2:14" ht="14.25">
      <c r="B149" s="36"/>
      <c r="C149" s="36"/>
      <c r="D149" s="36"/>
      <c r="E149" s="36"/>
      <c r="F149" s="36"/>
      <c r="G149" s="36"/>
      <c r="H149" s="36"/>
      <c r="I149" s="36"/>
      <c r="J149" s="36"/>
      <c r="K149" s="36"/>
      <c r="L149" s="36"/>
      <c r="M149" s="36"/>
      <c r="N149" s="36"/>
    </row>
    <row r="150" spans="2:14" ht="14.25">
      <c r="B150" s="36"/>
      <c r="C150" s="36"/>
      <c r="D150" s="36"/>
      <c r="E150" s="36"/>
      <c r="F150" s="36"/>
      <c r="G150" s="36"/>
      <c r="H150" s="36"/>
      <c r="I150" s="36"/>
      <c r="J150" s="36"/>
      <c r="K150" s="36"/>
      <c r="L150" s="36"/>
      <c r="M150" s="36"/>
      <c r="N150" s="36"/>
    </row>
    <row r="151" spans="2:14" ht="14.25">
      <c r="B151" s="36"/>
      <c r="C151" s="36"/>
      <c r="D151" s="36"/>
      <c r="E151" s="36"/>
      <c r="F151" s="36"/>
      <c r="G151" s="36"/>
      <c r="H151" s="36"/>
      <c r="I151" s="36"/>
      <c r="J151" s="36"/>
      <c r="K151" s="36"/>
      <c r="L151" s="36"/>
      <c r="M151" s="36"/>
      <c r="N151" s="36"/>
    </row>
    <row r="152" spans="2:14" ht="14.25">
      <c r="B152" s="36"/>
      <c r="C152" s="36"/>
      <c r="D152" s="36"/>
      <c r="E152" s="36"/>
      <c r="F152" s="36"/>
      <c r="G152" s="36"/>
      <c r="H152" s="36"/>
      <c r="I152" s="36"/>
      <c r="J152" s="36"/>
      <c r="K152" s="36"/>
      <c r="L152" s="36"/>
      <c r="M152" s="36"/>
      <c r="N152" s="36"/>
    </row>
    <row r="153" spans="2:14" ht="14.25">
      <c r="B153" s="36"/>
      <c r="C153" s="36"/>
      <c r="D153" s="36"/>
      <c r="E153" s="36"/>
      <c r="F153" s="36"/>
      <c r="G153" s="36"/>
      <c r="H153" s="36"/>
      <c r="I153" s="36"/>
      <c r="J153" s="36"/>
      <c r="K153" s="36"/>
      <c r="L153" s="36"/>
      <c r="M153" s="36"/>
      <c r="N153" s="36"/>
    </row>
    <row r="154" spans="2:14" ht="14.25">
      <c r="B154" s="36"/>
      <c r="C154" s="36"/>
      <c r="D154" s="36"/>
      <c r="E154" s="36"/>
      <c r="F154" s="36"/>
      <c r="G154" s="36"/>
      <c r="H154" s="36"/>
      <c r="I154" s="36"/>
      <c r="J154" s="36"/>
      <c r="K154" s="36"/>
      <c r="L154" s="36"/>
      <c r="M154" s="36"/>
      <c r="N154" s="36"/>
    </row>
    <row r="155" spans="2:14" ht="14.25">
      <c r="B155" s="36"/>
      <c r="C155" s="36"/>
      <c r="D155" s="36"/>
      <c r="E155" s="36"/>
      <c r="F155" s="36"/>
      <c r="G155" s="36"/>
      <c r="H155" s="36"/>
      <c r="I155" s="36"/>
      <c r="J155" s="36"/>
      <c r="K155" s="36"/>
      <c r="L155" s="36"/>
      <c r="M155" s="36"/>
      <c r="N155" s="36"/>
    </row>
    <row r="156" spans="2:14" ht="14.25">
      <c r="B156" s="36"/>
      <c r="C156" s="36"/>
      <c r="D156" s="36"/>
      <c r="E156" s="36"/>
      <c r="F156" s="36"/>
      <c r="G156" s="36"/>
      <c r="H156" s="36"/>
      <c r="I156" s="36"/>
      <c r="J156" s="36"/>
      <c r="K156" s="36"/>
      <c r="L156" s="36"/>
      <c r="M156" s="36"/>
      <c r="N156" s="36"/>
    </row>
    <row r="157" spans="2:14" ht="14.25">
      <c r="B157" s="36"/>
      <c r="C157" s="36"/>
      <c r="D157" s="36"/>
      <c r="E157" s="36"/>
      <c r="F157" s="36"/>
      <c r="G157" s="36"/>
      <c r="H157" s="36"/>
      <c r="I157" s="36"/>
      <c r="J157" s="36"/>
      <c r="K157" s="36"/>
      <c r="L157" s="36"/>
      <c r="M157" s="36"/>
      <c r="N157" s="36"/>
    </row>
    <row r="158" spans="2:14" ht="14.25">
      <c r="B158" s="36"/>
      <c r="C158" s="36"/>
      <c r="D158" s="36"/>
      <c r="E158" s="36"/>
      <c r="F158" s="36"/>
      <c r="G158" s="36"/>
      <c r="H158" s="36"/>
      <c r="I158" s="36"/>
      <c r="J158" s="36"/>
      <c r="K158" s="36"/>
      <c r="L158" s="36"/>
      <c r="M158" s="36"/>
      <c r="N158" s="36"/>
    </row>
    <row r="159" spans="2:14" ht="14.25">
      <c r="B159" s="36"/>
      <c r="C159" s="36"/>
      <c r="D159" s="36"/>
      <c r="E159" s="36"/>
      <c r="F159" s="36"/>
      <c r="G159" s="36"/>
      <c r="H159" s="36"/>
      <c r="I159" s="36"/>
      <c r="J159" s="36"/>
      <c r="K159" s="36"/>
      <c r="L159" s="36"/>
      <c r="M159" s="36"/>
      <c r="N159" s="36"/>
    </row>
    <row r="160" spans="2:14" ht="14.25">
      <c r="B160" s="36"/>
      <c r="C160" s="36"/>
      <c r="D160" s="36"/>
      <c r="E160" s="36"/>
      <c r="F160" s="36"/>
      <c r="G160" s="36"/>
      <c r="H160" s="36"/>
      <c r="I160" s="36"/>
      <c r="J160" s="36"/>
      <c r="K160" s="36"/>
      <c r="L160" s="36"/>
      <c r="M160" s="36"/>
      <c r="N160" s="36"/>
    </row>
    <row r="161" spans="2:14" ht="14.25">
      <c r="B161" s="36"/>
      <c r="C161" s="36"/>
      <c r="D161" s="36"/>
      <c r="E161" s="36"/>
      <c r="F161" s="36"/>
      <c r="G161" s="36"/>
      <c r="H161" s="36"/>
      <c r="I161" s="36"/>
      <c r="J161" s="36"/>
      <c r="K161" s="36"/>
      <c r="L161" s="36"/>
      <c r="M161" s="36"/>
      <c r="N161" s="36"/>
    </row>
    <row r="162" spans="2:14" ht="14.25">
      <c r="B162" s="36"/>
      <c r="C162" s="36"/>
      <c r="D162" s="36"/>
      <c r="E162" s="36"/>
      <c r="F162" s="36"/>
      <c r="G162" s="36"/>
      <c r="H162" s="36"/>
      <c r="I162" s="36"/>
      <c r="J162" s="36"/>
      <c r="K162" s="36"/>
      <c r="L162" s="36"/>
      <c r="M162" s="36"/>
      <c r="N162" s="36"/>
    </row>
    <row r="163" spans="2:14" ht="14.25">
      <c r="B163" s="36"/>
      <c r="C163" s="36"/>
      <c r="D163" s="36"/>
      <c r="E163" s="36"/>
      <c r="F163" s="36"/>
      <c r="G163" s="36"/>
      <c r="H163" s="36"/>
      <c r="I163" s="36"/>
      <c r="J163" s="36"/>
      <c r="K163" s="36"/>
      <c r="L163" s="36"/>
      <c r="M163" s="36"/>
      <c r="N163" s="36"/>
    </row>
    <row r="164" spans="2:14" ht="14.25">
      <c r="B164" s="36"/>
      <c r="C164" s="36"/>
      <c r="D164" s="36"/>
      <c r="E164" s="36"/>
      <c r="F164" s="36"/>
      <c r="G164" s="36"/>
      <c r="H164" s="36"/>
      <c r="I164" s="36"/>
      <c r="J164" s="36"/>
      <c r="K164" s="36"/>
      <c r="L164" s="36"/>
      <c r="M164" s="36"/>
      <c r="N164" s="36"/>
    </row>
    <row r="165" spans="11:14" ht="14.25">
      <c r="K165" s="36"/>
      <c r="L165" s="36"/>
      <c r="M165" s="36"/>
      <c r="N165" s="36"/>
    </row>
    <row r="166" spans="11:14" ht="14.25">
      <c r="K166" s="36"/>
      <c r="L166" s="36"/>
      <c r="M166" s="36"/>
      <c r="N166" s="36"/>
    </row>
    <row r="167" spans="11:14" ht="14.25">
      <c r="K167" s="36"/>
      <c r="L167" s="36"/>
      <c r="M167" s="36"/>
      <c r="N167" s="36"/>
    </row>
    <row r="168" spans="11:14" ht="14.25">
      <c r="K168" s="36"/>
      <c r="L168" s="36"/>
      <c r="M168" s="36"/>
      <c r="N168" s="36"/>
    </row>
    <row r="169" spans="11:14" ht="14.25">
      <c r="K169" s="36"/>
      <c r="L169" s="36"/>
      <c r="M169" s="36"/>
      <c r="N169" s="36"/>
    </row>
    <row r="170" spans="11:14" ht="14.25">
      <c r="K170" s="36"/>
      <c r="L170" s="36"/>
      <c r="M170" s="36"/>
      <c r="N170" s="36"/>
    </row>
    <row r="171" spans="12:12" ht="14.25">
      <c r="L171" s="36"/>
    </row>
    <row r="172" spans="12:12" ht="14.25">
      <c r="L172" s="36"/>
    </row>
  </sheetData>
  <sheetProtection algorithmName="SHA-512" hashValue="iNn2iTlvCgeotvf+ondfG+dhxiHZtJTOewpMRC+ItDhCvRw9lTKNH6cC2G9DylOOmWeBDzPwZnlI41VJKSHGGw==" saltValue="0TZXy3vTibVrEurJUhw4YQ==" spinCount="100000" sheet="1" selectLockedCells="1"/>
  <mergeCells count="97">
    <mergeCell ref="A2:J2"/>
    <mergeCell ref="G3:I3"/>
    <mergeCell ref="D4:J4"/>
    <mergeCell ref="G5:I5"/>
    <mergeCell ref="D3:F3"/>
    <mergeCell ref="D5:F5"/>
    <mergeCell ref="A21:B21"/>
    <mergeCell ref="A23:B23"/>
    <mergeCell ref="A22:B22"/>
    <mergeCell ref="A3:C3"/>
    <mergeCell ref="A4:C4"/>
    <mergeCell ref="A5:C5"/>
    <mergeCell ref="A7:J7"/>
    <mergeCell ref="A9:J9"/>
    <mergeCell ref="A10:B10"/>
    <mergeCell ref="A11:B11"/>
    <mergeCell ref="A18:B18"/>
    <mergeCell ref="A17:B17"/>
    <mergeCell ref="C14:D14"/>
    <mergeCell ref="E14:J14"/>
    <mergeCell ref="A8:J8"/>
    <mergeCell ref="A15:B15"/>
    <mergeCell ref="A16:B16"/>
    <mergeCell ref="C16:D16"/>
    <mergeCell ref="A13:B13"/>
    <mergeCell ref="A14:B14"/>
    <mergeCell ref="C10:D10"/>
    <mergeCell ref="E10:J10"/>
    <mergeCell ref="C11:D11"/>
    <mergeCell ref="E11:J11"/>
    <mergeCell ref="C12:D12"/>
    <mergeCell ref="E12:J12"/>
    <mergeCell ref="C13:D13"/>
    <mergeCell ref="E13:J13"/>
    <mergeCell ref="A12:B12"/>
    <mergeCell ref="C19:D19"/>
    <mergeCell ref="E19:J19"/>
    <mergeCell ref="C20:D20"/>
    <mergeCell ref="E20:J20"/>
    <mergeCell ref="E16:I16"/>
    <mergeCell ref="A19:B19"/>
    <mergeCell ref="A20:B20"/>
    <mergeCell ref="C21:D21"/>
    <mergeCell ref="E91:I91"/>
    <mergeCell ref="E92:I92"/>
    <mergeCell ref="A75:J75"/>
    <mergeCell ref="C15:D15"/>
    <mergeCell ref="E15:J15"/>
    <mergeCell ref="C17:D17"/>
    <mergeCell ref="E17:J17"/>
    <mergeCell ref="C18:D18"/>
    <mergeCell ref="E18:J18"/>
    <mergeCell ref="C25:D25"/>
    <mergeCell ref="C26:D26"/>
    <mergeCell ref="C22:D22"/>
    <mergeCell ref="E22:J22"/>
    <mergeCell ref="C23:D23"/>
    <mergeCell ref="C24:D24"/>
    <mergeCell ref="H23:J23"/>
    <mergeCell ref="E88:I88"/>
    <mergeCell ref="E89:I89"/>
    <mergeCell ref="E90:I90"/>
    <mergeCell ref="E21:J21"/>
    <mergeCell ref="H24:J26"/>
    <mergeCell ref="A26:B26"/>
    <mergeCell ref="E24:G24"/>
    <mergeCell ref="E23:G23"/>
    <mergeCell ref="E25:G25"/>
    <mergeCell ref="E26:G26"/>
    <mergeCell ref="A24:B24"/>
    <mergeCell ref="A25:B25"/>
    <mergeCell ref="B92:D92"/>
    <mergeCell ref="B88:D88"/>
    <mergeCell ref="B89:D89"/>
    <mergeCell ref="B91:D91"/>
    <mergeCell ref="A27:J27"/>
    <mergeCell ref="B90:D90"/>
    <mergeCell ref="D65:D69"/>
    <mergeCell ref="C76:J76"/>
    <mergeCell ref="C28:D32"/>
    <mergeCell ref="E28:J32"/>
    <mergeCell ref="C35:J35"/>
    <mergeCell ref="D38:D59"/>
    <mergeCell ref="A28:B32"/>
    <mergeCell ref="A33:J33"/>
    <mergeCell ref="A86:J86"/>
    <mergeCell ref="A102:L102"/>
    <mergeCell ref="K103:L103"/>
    <mergeCell ref="A96:D96"/>
    <mergeCell ref="A97:D98"/>
    <mergeCell ref="A99:B99"/>
    <mergeCell ref="C99:D99"/>
    <mergeCell ref="F96:J96"/>
    <mergeCell ref="F97:J98"/>
    <mergeCell ref="F99:G99"/>
    <mergeCell ref="H99:J99"/>
    <mergeCell ref="A103:J103"/>
  </mergeCells>
  <conditionalFormatting sqref="I84">
    <cfRule type="expression" priority="1" dxfId="0" stopIfTrue="1">
      <formula>$I$84="הופעל מחיר מינ'"</formula>
    </cfRule>
  </conditionalFormatting>
  <dataValidations count="4">
    <dataValidation type="list" allowBlank="1" showInputMessage="1" showErrorMessage="1" sqref="E15:J15">
      <formula1>" צפון, מרכז, איו""ש,דרום, ארצי"</formula1>
    </dataValidation>
    <dataValidation type="list" allowBlank="1" showInputMessage="1" showErrorMessage="1" sqref="E19:J22">
      <formula1>$N$14:$N$17</formula1>
    </dataValidation>
    <dataValidation type="list" allowBlank="1" showInputMessage="1" showErrorMessage="1" sqref="E16:I16">
      <formula1>"עבודה רגילה, ע.דחופה -ביצוע תוך 24 שעות לכל המאוחר ממועד הוצאת הזמנה מאושרת"</formula1>
    </dataValidation>
    <dataValidation type="list" allowBlank="1" showInputMessage="1" showErrorMessage="1" sqref="E25">
      <formula1>'קטלוג עם מחירים'!$B$405:$B$448</formula1>
    </dataValidation>
  </dataValidations>
  <printOptions horizontalCentered="1"/>
  <pageMargins left="0.078740157480315" right="0.078740157480315" top="1.41732283464567" bottom="0.393700787401575" header="0.118110236220472" footer="0.31496062992126"/>
  <pageSetup fitToHeight="0" orientation="portrait" paperSize="9" scale="53" r:id="rId2"/>
  <headerFooter scaleWithDoc="0">
    <oddHeader>&amp;L&amp;G&amp;C&amp;"+,רגיל"&amp;16-בלמ"ס-&amp;18
מדינת ישראל - משרד הביטחון&amp;R&amp;G</oddHeader>
    <oddFooter>&amp;Lטופס בקשה מעודכן לתאריך: 4/2/2021&amp;Cעמוד &amp;P מתוך &amp;N</oddFooter>
  </headerFooter>
  <rowBreaks count="8" manualBreakCount="8">
    <brk id="30" max="9" man="1"/>
    <brk id="42" max="9" man="1"/>
    <brk id="50" max="9" man="1"/>
    <brk id="57" max="9" man="1"/>
    <brk id="70" max="9" man="1"/>
    <brk id="85" max="9" man="1"/>
    <brk id="101" max="9" man="1"/>
    <brk id="128" max="9" man="1"/>
  </rowBreaks>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V139"/>
  <sheetViews>
    <sheetView rightToLeft="1" view="pageBreakPreview" zoomScale="60" zoomScaleNormal="80" workbookViewId="0" topLeftCell="A1">
      <selection pane="topLeft" activeCell="I24" sqref="I24:K24"/>
    </sheetView>
  </sheetViews>
  <sheetFormatPr defaultRowHeight="23.25"/>
  <cols>
    <col min="1" max="1" width="24.5" style="57" customWidth="1"/>
    <col min="2" max="2" width="19.125" style="57" customWidth="1"/>
    <col min="3" max="3" width="34.75" style="57" customWidth="1"/>
    <col min="4" max="4" width="36.125" style="57" customWidth="1"/>
    <col min="5" max="5" width="13.75" style="57" customWidth="1"/>
    <col min="6" max="6" width="16.875" style="57" bestFit="1" customWidth="1"/>
    <col min="7" max="7" width="14.25" style="57" customWidth="1"/>
    <col min="8" max="8" width="14.375" style="57" customWidth="1"/>
    <col min="9" max="9" width="16.75" style="57" customWidth="1"/>
    <col min="10" max="10" width="19.625" style="57" customWidth="1"/>
    <col min="11" max="11" width="24.125" style="57" customWidth="1"/>
    <col min="12" max="12" width="16.5" style="230" customWidth="1"/>
    <col min="13" max="14" width="0" style="57" hidden="1" customWidth="1"/>
    <col min="15" max="17" width="9" style="57" hidden="1" customWidth="1"/>
    <col min="18" max="18" width="29.375" style="57" hidden="1" customWidth="1"/>
    <col min="19" max="22" width="9" style="57" hidden="1" customWidth="1"/>
    <col min="23" max="16384" width="9" style="57"/>
  </cols>
  <sheetData>
    <row r="1" spans="12:12" ht="23.25">
      <c r="L1" s="216"/>
    </row>
    <row r="2" spans="1:12" ht="20.25" customHeight="1">
      <c r="A2" s="432" t="s">
        <v>860</v>
      </c>
      <c r="B2" s="574"/>
      <c r="C2" s="574"/>
      <c r="D2" s="574"/>
      <c r="E2" s="574"/>
      <c r="F2" s="574"/>
      <c r="G2" s="574"/>
      <c r="H2" s="574"/>
      <c r="I2" s="574"/>
      <c r="J2" s="574"/>
      <c r="K2" s="574"/>
      <c r="L2" s="216"/>
    </row>
    <row r="3" spans="1:12" ht="41.25" customHeight="1" thickBot="1">
      <c r="A3" s="369" t="s">
        <v>856</v>
      </c>
      <c r="B3" s="370"/>
      <c r="C3" s="372"/>
      <c r="D3" s="372"/>
      <c r="E3" s="372"/>
      <c r="F3" s="372"/>
      <c r="G3" s="369" t="s">
        <v>857</v>
      </c>
      <c r="H3" s="572"/>
      <c r="I3" s="572"/>
      <c r="J3" s="371"/>
      <c r="K3" s="372"/>
      <c r="L3" s="220"/>
    </row>
    <row r="4" spans="1:12" ht="43.5" customHeight="1" thickBot="1">
      <c r="A4" s="369" t="s">
        <v>4</v>
      </c>
      <c r="B4" s="370"/>
      <c r="C4" s="372"/>
      <c r="D4" s="372"/>
      <c r="E4" s="372"/>
      <c r="F4" s="372"/>
      <c r="G4" s="372"/>
      <c r="H4" s="372"/>
      <c r="I4" s="372"/>
      <c r="J4" s="372"/>
      <c r="K4" s="372"/>
      <c r="L4" s="221"/>
    </row>
    <row r="5" spans="1:17" ht="54.75" customHeight="1" thickBot="1">
      <c r="A5" s="369" t="s">
        <v>858</v>
      </c>
      <c r="B5" s="370"/>
      <c r="C5" s="372"/>
      <c r="D5" s="372"/>
      <c r="E5" s="372"/>
      <c r="F5" s="372"/>
      <c r="G5" s="369" t="s">
        <v>859</v>
      </c>
      <c r="H5" s="572"/>
      <c r="I5" s="572"/>
      <c r="J5" s="437"/>
      <c r="K5" s="573"/>
      <c r="L5" s="222"/>
      <c r="Q5" s="60"/>
    </row>
    <row r="6" spans="1:17" ht="95.25" customHeight="1">
      <c r="A6" s="597"/>
      <c r="B6" s="597"/>
      <c r="C6" s="59"/>
      <c r="D6" s="59"/>
      <c r="E6" s="59"/>
      <c r="F6" s="59"/>
      <c r="G6" s="59"/>
      <c r="H6" s="59"/>
      <c r="I6" s="59"/>
      <c r="J6" s="59"/>
      <c r="K6" s="59"/>
      <c r="L6" s="221"/>
      <c r="Q6" s="61"/>
    </row>
    <row r="7" spans="1:17" ht="44.25" customHeight="1">
      <c r="A7" s="598" t="s">
        <v>822</v>
      </c>
      <c r="B7" s="598"/>
      <c r="C7" s="598"/>
      <c r="D7" s="598"/>
      <c r="E7" s="598"/>
      <c r="F7" s="598"/>
      <c r="G7" s="598"/>
      <c r="H7" s="598"/>
      <c r="I7" s="598"/>
      <c r="J7" s="598"/>
      <c r="K7" s="598"/>
      <c r="L7" s="216"/>
      <c r="Q7" s="60"/>
    </row>
    <row r="8" spans="1:12" ht="23.25">
      <c r="A8" s="599" t="s">
        <v>899</v>
      </c>
      <c r="B8" s="599"/>
      <c r="C8" s="59"/>
      <c r="D8" s="59"/>
      <c r="E8" s="59"/>
      <c r="F8" s="59"/>
      <c r="G8" s="59"/>
      <c r="H8" s="59"/>
      <c r="I8" s="59"/>
      <c r="J8" s="59"/>
      <c r="K8" s="59"/>
      <c r="L8" s="216"/>
    </row>
    <row r="9" spans="1:12" ht="36.75" customHeight="1">
      <c r="A9" s="600" t="s">
        <v>2</v>
      </c>
      <c r="B9" s="601"/>
      <c r="C9" s="601"/>
      <c r="D9" s="601"/>
      <c r="E9" s="601"/>
      <c r="F9" s="601"/>
      <c r="G9" s="601"/>
      <c r="H9" s="601"/>
      <c r="I9" s="601"/>
      <c r="J9" s="601"/>
      <c r="K9" s="601"/>
      <c r="L9" s="216"/>
    </row>
    <row r="10" spans="1:18" ht="56.25" customHeight="1">
      <c r="A10" s="592">
        <v>1</v>
      </c>
      <c r="B10" s="602"/>
      <c r="C10" s="587" t="s">
        <v>862</v>
      </c>
      <c r="D10" s="587"/>
      <c r="E10" s="603"/>
      <c r="F10" s="603"/>
      <c r="G10" s="603"/>
      <c r="H10" s="603"/>
      <c r="I10" s="603"/>
      <c r="J10" s="603"/>
      <c r="K10" s="603"/>
      <c r="L10" s="216"/>
      <c r="O10" s="62" t="s">
        <v>11</v>
      </c>
      <c r="P10" s="57" t="s">
        <v>39</v>
      </c>
      <c r="R10" s="63" t="s">
        <v>30</v>
      </c>
    </row>
    <row r="11" spans="1:22" ht="56.25" customHeight="1">
      <c r="A11" s="593">
        <v>2</v>
      </c>
      <c r="B11" s="526"/>
      <c r="C11" s="581" t="s">
        <v>7</v>
      </c>
      <c r="D11" s="581"/>
      <c r="E11" s="586"/>
      <c r="F11" s="586"/>
      <c r="G11" s="586"/>
      <c r="H11" s="586"/>
      <c r="I11" s="586"/>
      <c r="J11" s="586"/>
      <c r="K11" s="586"/>
      <c r="L11" s="223" t="s">
        <v>5</v>
      </c>
      <c r="O11" s="57" t="s">
        <v>14</v>
      </c>
      <c r="P11" s="57" t="s">
        <v>36</v>
      </c>
      <c r="R11" s="578" t="s">
        <v>32</v>
      </c>
      <c r="S11" s="579"/>
      <c r="T11" s="579"/>
      <c r="U11" s="580"/>
      <c r="V11" s="64">
        <v>1</v>
      </c>
    </row>
    <row r="12" spans="1:22" ht="56.25" customHeight="1">
      <c r="A12" s="592">
        <v>3</v>
      </c>
      <c r="B12" s="526"/>
      <c r="C12" s="587" t="s">
        <v>8</v>
      </c>
      <c r="D12" s="587"/>
      <c r="E12" s="588">
        <f>$E$60</f>
        <v>0</v>
      </c>
      <c r="F12" s="588"/>
      <c r="G12" s="588"/>
      <c r="H12" s="588"/>
      <c r="I12" s="588"/>
      <c r="J12" s="588"/>
      <c r="K12" s="588"/>
      <c r="L12" s="223" t="s">
        <v>5</v>
      </c>
      <c r="O12" s="57" t="s">
        <v>20</v>
      </c>
      <c r="R12" s="575" t="s">
        <v>34</v>
      </c>
      <c r="S12" s="575"/>
      <c r="T12" s="575"/>
      <c r="U12" s="575"/>
      <c r="V12" s="64">
        <v>1.05</v>
      </c>
    </row>
    <row r="13" spans="1:22" ht="56.25" customHeight="1">
      <c r="A13" s="593">
        <v>4</v>
      </c>
      <c r="B13" s="526">
        <v>4</v>
      </c>
      <c r="C13" s="581" t="s">
        <v>10</v>
      </c>
      <c r="D13" s="581"/>
      <c r="E13" s="586"/>
      <c r="F13" s="586"/>
      <c r="G13" s="586"/>
      <c r="H13" s="586"/>
      <c r="I13" s="586"/>
      <c r="J13" s="586"/>
      <c r="K13" s="586"/>
      <c r="L13" s="224" t="s">
        <v>9</v>
      </c>
      <c r="O13" s="57" t="s">
        <v>23</v>
      </c>
      <c r="R13" s="575" t="s">
        <v>37</v>
      </c>
      <c r="S13" s="575"/>
      <c r="T13" s="575"/>
      <c r="U13" s="575"/>
      <c r="V13" s="64">
        <v>1.05</v>
      </c>
    </row>
    <row r="14" spans="1:22" ht="56.25" customHeight="1">
      <c r="A14" s="592">
        <v>5</v>
      </c>
      <c r="B14" s="526">
        <v>5</v>
      </c>
      <c r="C14" s="583" t="s">
        <v>13</v>
      </c>
      <c r="D14" s="583"/>
      <c r="E14" s="584"/>
      <c r="F14" s="584"/>
      <c r="G14" s="584"/>
      <c r="H14" s="584"/>
      <c r="I14" s="584"/>
      <c r="J14" s="584"/>
      <c r="K14" s="584"/>
      <c r="L14" s="223" t="s">
        <v>5</v>
      </c>
      <c r="O14" s="57" t="s">
        <v>27</v>
      </c>
      <c r="R14" s="575" t="s">
        <v>40</v>
      </c>
      <c r="S14" s="575"/>
      <c r="T14" s="575"/>
      <c r="U14" s="575"/>
      <c r="V14" s="64">
        <v>1.1000000000000001</v>
      </c>
    </row>
    <row r="15" spans="1:22" ht="56.25" customHeight="1">
      <c r="A15" s="593">
        <v>6</v>
      </c>
      <c r="B15" s="526">
        <v>6</v>
      </c>
      <c r="C15" s="581" t="s">
        <v>19</v>
      </c>
      <c r="D15" s="581"/>
      <c r="E15" s="582"/>
      <c r="F15" s="582"/>
      <c r="G15" s="582"/>
      <c r="H15" s="582"/>
      <c r="I15" s="582"/>
      <c r="J15" s="582"/>
      <c r="K15" s="582"/>
      <c r="L15" s="223" t="s">
        <v>5</v>
      </c>
      <c r="R15" s="575" t="s">
        <v>42</v>
      </c>
      <c r="S15" s="575"/>
      <c r="T15" s="575"/>
      <c r="U15" s="575"/>
      <c r="V15" s="64">
        <v>1.05</v>
      </c>
    </row>
    <row r="16" spans="1:12" ht="56.25" customHeight="1">
      <c r="A16" s="592">
        <v>7</v>
      </c>
      <c r="B16" s="526">
        <v>7</v>
      </c>
      <c r="C16" s="583" t="s">
        <v>180</v>
      </c>
      <c r="D16" s="583"/>
      <c r="E16" s="584" t="s">
        <v>32</v>
      </c>
      <c r="F16" s="585"/>
      <c r="G16" s="585"/>
      <c r="H16" s="585"/>
      <c r="I16" s="585"/>
      <c r="J16" s="585"/>
      <c r="K16" s="213">
        <f>VLOOKUP($E$16,$R$11:$V$15,5,FALSE)</f>
        <v>1</v>
      </c>
      <c r="L16" s="223" t="s">
        <v>5</v>
      </c>
    </row>
    <row r="17" spans="1:22" ht="56.25" customHeight="1">
      <c r="A17" s="593">
        <v>8</v>
      </c>
      <c r="B17" s="526">
        <v>8</v>
      </c>
      <c r="C17" s="581" t="s">
        <v>842</v>
      </c>
      <c r="D17" s="526"/>
      <c r="E17" s="586" t="s">
        <v>691</v>
      </c>
      <c r="F17" s="585"/>
      <c r="G17" s="585"/>
      <c r="H17" s="585"/>
      <c r="I17" s="585"/>
      <c r="J17" s="585"/>
      <c r="K17" s="214">
        <f>IF($E$17="ע.דחופה -ביצוע תוך 24 שעות לכל המאוחר ממועד הוצאת הזמנה מאושרת",1.2,1)</f>
        <v>1</v>
      </c>
      <c r="L17" s="223" t="s">
        <v>5</v>
      </c>
      <c r="R17" s="76" t="s">
        <v>649</v>
      </c>
      <c r="S17" s="57" t="s">
        <v>15</v>
      </c>
      <c r="T17" s="57" t="s">
        <v>16</v>
      </c>
      <c r="U17" s="57" t="s">
        <v>17</v>
      </c>
      <c r="V17" s="57" t="s">
        <v>18</v>
      </c>
    </row>
    <row r="18" spans="1:12" ht="56.25" customHeight="1">
      <c r="A18" s="592">
        <v>9</v>
      </c>
      <c r="B18" s="526">
        <v>9</v>
      </c>
      <c r="C18" s="576" t="s">
        <v>25</v>
      </c>
      <c r="D18" s="576"/>
      <c r="E18" s="577"/>
      <c r="F18" s="577"/>
      <c r="G18" s="577"/>
      <c r="H18" s="577"/>
      <c r="I18" s="577"/>
      <c r="J18" s="577"/>
      <c r="K18" s="577"/>
      <c r="L18" s="223" t="s">
        <v>5</v>
      </c>
    </row>
    <row r="19" spans="1:12" ht="56.25" customHeight="1">
      <c r="A19" s="593">
        <v>10</v>
      </c>
      <c r="B19" s="526">
        <v>10</v>
      </c>
      <c r="C19" s="581" t="s">
        <v>29</v>
      </c>
      <c r="D19" s="581"/>
      <c r="E19" s="586"/>
      <c r="F19" s="586"/>
      <c r="G19" s="586"/>
      <c r="H19" s="586"/>
      <c r="I19" s="586"/>
      <c r="J19" s="586"/>
      <c r="K19" s="586"/>
      <c r="L19" s="223" t="s">
        <v>5</v>
      </c>
    </row>
    <row r="20" spans="1:12" ht="56.25" customHeight="1">
      <c r="A20" s="592">
        <v>11</v>
      </c>
      <c r="B20" s="526">
        <v>11</v>
      </c>
      <c r="C20" s="576" t="s">
        <v>31</v>
      </c>
      <c r="D20" s="576"/>
      <c r="E20" s="577"/>
      <c r="F20" s="577"/>
      <c r="G20" s="577"/>
      <c r="H20" s="577"/>
      <c r="I20" s="577"/>
      <c r="J20" s="577"/>
      <c r="K20" s="577"/>
      <c r="L20" s="223" t="s">
        <v>5</v>
      </c>
    </row>
    <row r="21" spans="1:12" ht="56.25" customHeight="1">
      <c r="A21" s="593">
        <v>12</v>
      </c>
      <c r="B21" s="526">
        <v>12</v>
      </c>
      <c r="C21" s="581" t="s">
        <v>33</v>
      </c>
      <c r="D21" s="581"/>
      <c r="E21" s="586"/>
      <c r="F21" s="586"/>
      <c r="G21" s="586"/>
      <c r="H21" s="586"/>
      <c r="I21" s="586"/>
      <c r="J21" s="586"/>
      <c r="K21" s="586"/>
      <c r="L21" s="223" t="s">
        <v>5</v>
      </c>
    </row>
    <row r="22" spans="1:12" ht="56.25" customHeight="1">
      <c r="A22" s="592">
        <v>13</v>
      </c>
      <c r="B22" s="526">
        <v>13</v>
      </c>
      <c r="C22" s="576" t="s">
        <v>35</v>
      </c>
      <c r="D22" s="576"/>
      <c r="E22" s="577"/>
      <c r="F22" s="577"/>
      <c r="G22" s="577"/>
      <c r="H22" s="577"/>
      <c r="I22" s="577"/>
      <c r="J22" s="577"/>
      <c r="K22" s="577"/>
      <c r="L22" s="223" t="s">
        <v>5</v>
      </c>
    </row>
    <row r="23" spans="1:12" ht="56.25" customHeight="1">
      <c r="A23" s="593">
        <v>14</v>
      </c>
      <c r="B23" s="526">
        <v>14</v>
      </c>
      <c r="C23" s="581" t="s">
        <v>38</v>
      </c>
      <c r="D23" s="581"/>
      <c r="E23" s="586"/>
      <c r="F23" s="586"/>
      <c r="G23" s="586"/>
      <c r="H23" s="586"/>
      <c r="I23" s="586"/>
      <c r="J23" s="586"/>
      <c r="K23" s="586"/>
      <c r="L23" s="223" t="s">
        <v>5</v>
      </c>
    </row>
    <row r="24" spans="1:12" ht="56.25" customHeight="1">
      <c r="A24" s="592">
        <v>15</v>
      </c>
      <c r="B24" s="526">
        <v>15</v>
      </c>
      <c r="C24" s="576" t="s">
        <v>878</v>
      </c>
      <c r="D24" s="576"/>
      <c r="E24" s="559"/>
      <c r="F24" s="558"/>
      <c r="G24" s="558"/>
      <c r="H24" s="558"/>
      <c r="I24" s="560" t="s">
        <v>879</v>
      </c>
      <c r="J24" s="561"/>
      <c r="K24" s="561"/>
      <c r="L24" s="223" t="s">
        <v>5</v>
      </c>
    </row>
    <row r="25" spans="1:12" ht="56.25" customHeight="1">
      <c r="A25" s="593">
        <v>16</v>
      </c>
      <c r="B25" s="526">
        <v>16</v>
      </c>
      <c r="C25" s="581" t="s">
        <v>43</v>
      </c>
      <c r="D25" s="581"/>
      <c r="E25" s="557"/>
      <c r="F25" s="558"/>
      <c r="G25" s="558"/>
      <c r="H25" s="558"/>
      <c r="I25" s="562"/>
      <c r="J25" s="563"/>
      <c r="K25" s="563"/>
      <c r="L25" s="223" t="s">
        <v>5</v>
      </c>
    </row>
    <row r="26" spans="1:12" ht="56.25" customHeight="1">
      <c r="A26" s="592">
        <v>17</v>
      </c>
      <c r="B26" s="526">
        <v>17</v>
      </c>
      <c r="C26" s="576" t="s">
        <v>45</v>
      </c>
      <c r="D26" s="576"/>
      <c r="E26" s="559"/>
      <c r="F26" s="558"/>
      <c r="G26" s="558"/>
      <c r="H26" s="558"/>
      <c r="I26" s="563"/>
      <c r="J26" s="563"/>
      <c r="K26" s="563"/>
      <c r="L26" s="223" t="s">
        <v>5</v>
      </c>
    </row>
    <row r="27" spans="1:12" ht="56.25" customHeight="1">
      <c r="A27" s="593">
        <v>18</v>
      </c>
      <c r="B27" s="526">
        <v>18</v>
      </c>
      <c r="C27" s="581" t="s">
        <v>901</v>
      </c>
      <c r="D27" s="581"/>
      <c r="E27" s="215"/>
      <c r="F27" s="215"/>
      <c r="G27" s="215"/>
      <c r="H27" s="215"/>
      <c r="I27" s="563"/>
      <c r="J27" s="563"/>
      <c r="K27" s="563"/>
      <c r="L27" s="223" t="s">
        <v>5</v>
      </c>
    </row>
    <row r="28" spans="1:12" ht="56.25" customHeight="1">
      <c r="A28" s="592"/>
      <c r="B28" s="526"/>
      <c r="C28" s="576"/>
      <c r="D28" s="576"/>
      <c r="E28" s="559"/>
      <c r="F28" s="558"/>
      <c r="G28" s="558"/>
      <c r="H28" s="558"/>
      <c r="I28" s="563"/>
      <c r="J28" s="563"/>
      <c r="K28" s="563"/>
      <c r="L28" s="223" t="s">
        <v>5</v>
      </c>
    </row>
    <row r="29" spans="1:12" ht="23.25">
      <c r="A29" s="596">
        <v>19</v>
      </c>
      <c r="B29" s="558"/>
      <c r="C29" s="594" t="s">
        <v>51</v>
      </c>
      <c r="D29" s="594"/>
      <c r="E29" s="595" t="s">
        <v>655</v>
      </c>
      <c r="F29" s="595"/>
      <c r="G29" s="595"/>
      <c r="H29" s="595"/>
      <c r="I29" s="595"/>
      <c r="J29" s="595"/>
      <c r="K29" s="595"/>
      <c r="L29" s="223"/>
    </row>
    <row r="30" spans="1:12" ht="23.25">
      <c r="A30" s="558"/>
      <c r="B30" s="558"/>
      <c r="C30" s="594"/>
      <c r="D30" s="594"/>
      <c r="E30" s="595"/>
      <c r="F30" s="595"/>
      <c r="G30" s="595"/>
      <c r="H30" s="595"/>
      <c r="I30" s="595"/>
      <c r="J30" s="595"/>
      <c r="K30" s="595"/>
      <c r="L30" s="216"/>
    </row>
    <row r="31" spans="1:12" ht="23.25">
      <c r="A31" s="558"/>
      <c r="B31" s="558"/>
      <c r="C31" s="594"/>
      <c r="D31" s="594"/>
      <c r="E31" s="595"/>
      <c r="F31" s="595"/>
      <c r="G31" s="595"/>
      <c r="H31" s="595"/>
      <c r="I31" s="595"/>
      <c r="J31" s="595"/>
      <c r="K31" s="595"/>
      <c r="L31" s="216"/>
    </row>
    <row r="32" spans="1:15" ht="15" customHeight="1">
      <c r="A32" s="558"/>
      <c r="B32" s="558"/>
      <c r="C32" s="594"/>
      <c r="D32" s="594"/>
      <c r="E32" s="595"/>
      <c r="F32" s="595"/>
      <c r="G32" s="595"/>
      <c r="H32" s="595"/>
      <c r="I32" s="595"/>
      <c r="J32" s="595"/>
      <c r="K32" s="595"/>
      <c r="L32" s="216"/>
      <c r="M32" s="65"/>
      <c r="N32" s="66"/>
      <c r="O32" s="66"/>
    </row>
    <row r="33" spans="1:15" ht="23.25">
      <c r="A33" s="558"/>
      <c r="B33" s="558"/>
      <c r="C33" s="594"/>
      <c r="D33" s="594"/>
      <c r="E33" s="595"/>
      <c r="F33" s="595"/>
      <c r="G33" s="595"/>
      <c r="H33" s="595"/>
      <c r="I33" s="595"/>
      <c r="J33" s="595"/>
      <c r="K33" s="595"/>
      <c r="L33" s="216"/>
      <c r="M33" s="65"/>
      <c r="N33" s="66"/>
      <c r="O33" s="66"/>
    </row>
    <row r="34" spans="1:15" ht="23.25">
      <c r="A34" s="59"/>
      <c r="B34" s="59"/>
      <c r="C34" s="59"/>
      <c r="D34" s="59"/>
      <c r="E34" s="59"/>
      <c r="F34" s="59"/>
      <c r="G34" s="59"/>
      <c r="H34" s="59"/>
      <c r="I34" s="59"/>
      <c r="J34" s="59"/>
      <c r="K34" s="59"/>
      <c r="L34" s="216"/>
      <c r="M34" s="65"/>
      <c r="N34" s="66"/>
      <c r="O34" s="66"/>
    </row>
    <row r="35" spans="1:15" ht="63" customHeight="1">
      <c r="A35" s="590" t="s">
        <v>56</v>
      </c>
      <c r="B35" s="591"/>
      <c r="C35" s="591"/>
      <c r="D35" s="591"/>
      <c r="E35" s="591"/>
      <c r="F35" s="591"/>
      <c r="G35" s="591"/>
      <c r="H35" s="591"/>
      <c r="I35" s="591"/>
      <c r="J35" s="591"/>
      <c r="K35" s="591"/>
      <c r="L35" s="216"/>
      <c r="M35" s="65"/>
      <c r="N35" s="66"/>
      <c r="O35" s="66"/>
    </row>
    <row r="36" spans="1:15" ht="132.75" customHeight="1">
      <c r="A36" s="262" t="s">
        <v>179</v>
      </c>
      <c r="B36" s="262" t="s">
        <v>57</v>
      </c>
      <c r="C36" s="262" t="s">
        <v>58</v>
      </c>
      <c r="D36" s="262" t="s">
        <v>59</v>
      </c>
      <c r="E36" s="262" t="s">
        <v>49</v>
      </c>
      <c r="F36" s="262" t="s">
        <v>60</v>
      </c>
      <c r="G36" s="262" t="s">
        <v>640</v>
      </c>
      <c r="H36" s="262" t="s">
        <v>182</v>
      </c>
      <c r="I36" s="262" t="s">
        <v>641</v>
      </c>
      <c r="J36" s="262" t="s">
        <v>61</v>
      </c>
      <c r="K36" s="262" t="s">
        <v>642</v>
      </c>
      <c r="L36" s="216"/>
      <c r="M36" s="65"/>
      <c r="N36" s="66"/>
      <c r="O36" s="66"/>
    </row>
    <row r="37" spans="1:15" ht="141" customHeight="1" thickBot="1">
      <c r="A37" s="262"/>
      <c r="B37" s="262">
        <v>13.80</v>
      </c>
      <c r="C37" s="567" t="s">
        <v>823</v>
      </c>
      <c r="D37" s="568"/>
      <c r="E37" s="568"/>
      <c r="F37" s="568"/>
      <c r="G37" s="568"/>
      <c r="H37" s="568"/>
      <c r="I37" s="568"/>
      <c r="J37" s="569"/>
      <c r="K37" s="568"/>
      <c r="L37" s="225"/>
      <c r="M37" s="65"/>
      <c r="N37" s="66"/>
      <c r="O37" s="66"/>
    </row>
    <row r="38" spans="1:15" ht="139.5" customHeight="1" thickTop="1" thickBot="1">
      <c r="A38" s="231" t="str">
        <f>IF(J38=0,"-",IF(AND($E$17="עבודה רגילה",$E$16=$R$12),'קטלוג עם מחירים'!I30,IF(AND($E$17="עבודה רגילה",$E$16=$R$13),'קטלוג עם מחירים'!I43,IF(AND($E$17="עבודה רגילה",$E$16=$R$14),'קטלוג עם מחירים'!I56,IF(AND($E$17="עבודה רגילה",$E$16=$R$15),'קטלוג עם מחירים'!I69,IF(OR($E$17="עבודה רגילה",$K$45&gt;0),'קטלוג עם מחירים'!I3,'קטלוג עם מחירים'!I17))))))</f>
        <v>-</v>
      </c>
      <c r="B38" s="232" t="s">
        <v>747</v>
      </c>
      <c r="C38" s="233" t="s">
        <v>824</v>
      </c>
      <c r="D38" s="234" t="s">
        <v>825</v>
      </c>
      <c r="E38" s="233" t="s">
        <v>140</v>
      </c>
      <c r="F38" s="235">
        <v>15</v>
      </c>
      <c r="G38" s="236">
        <f>IF($K$17=1,0.89,1)</f>
        <v>0.89</v>
      </c>
      <c r="H38" s="236">
        <f>IF($K$17=1,$K$16,1)</f>
        <v>1</v>
      </c>
      <c r="I38" s="250">
        <f>$K$17</f>
        <v>1</v>
      </c>
      <c r="J38" s="253">
        <v>0</v>
      </c>
      <c r="K38" s="251">
        <f>IF(I38=1,J38*F38*G38*H38,J38*F38*I38)</f>
        <v>0</v>
      </c>
      <c r="L38" s="226"/>
      <c r="M38" s="65"/>
      <c r="N38" s="66"/>
      <c r="O38" s="66"/>
    </row>
    <row r="39" spans="1:15" ht="226.5" customHeight="1" thickTop="1" thickBot="1">
      <c r="A39" s="231" t="str">
        <f>IF(J39=0,"-",IF(AND($E$17="עבודה רגילה",$E$16=$R$12),'קטלוג עם מחירים'!I31,IF(AND($E$17="עבודה רגילה",$E$16=$R$13),'קטלוג עם מחירים'!I44,IF(AND($E$17="עבודה רגילה",$E$16=$R$14),'קטלוג עם מחירים'!I57,IF(AND($E$17="עבודה רגילה",$E$16=$R$15),'קטלוג עם מחירים'!I70,IF(OR($E$17="עבודה רגילה",$K$45&gt;0),'קטלוג עם מחירים'!I4,'קטלוג עם מחירים'!I18))))))</f>
        <v>-</v>
      </c>
      <c r="B39" s="237" t="s">
        <v>748</v>
      </c>
      <c r="C39" s="233" t="s">
        <v>826</v>
      </c>
      <c r="D39" s="234"/>
      <c r="E39" s="233" t="s">
        <v>140</v>
      </c>
      <c r="F39" s="235">
        <v>4</v>
      </c>
      <c r="G39" s="236">
        <f t="shared" si="0" ref="G39:G50">IF($K$17=1,0.89,1)</f>
        <v>0.89</v>
      </c>
      <c r="H39" s="236">
        <f t="shared" si="1" ref="H39:H50">IF($K$17=1,$K$16,1)</f>
        <v>1</v>
      </c>
      <c r="I39" s="250">
        <f t="shared" si="2" ref="I39:I50">$K$17</f>
        <v>1</v>
      </c>
      <c r="J39" s="253">
        <v>0</v>
      </c>
      <c r="K39" s="251">
        <f t="shared" si="3" ref="K39:K50">IF(I39=1,J39*F39*G39*H39,J39*F39*I39)</f>
        <v>0</v>
      </c>
      <c r="L39" s="225"/>
      <c r="M39" s="65"/>
      <c r="N39" s="66"/>
      <c r="O39" s="66"/>
    </row>
    <row r="40" spans="1:15" ht="136.5" customHeight="1" thickTop="1" thickBot="1">
      <c r="A40" s="231" t="str">
        <f>IF(J40=0,"-",IF(AND($E$17="עבודה רגילה",$E$16=$R$12),'קטלוג עם מחירים'!I32,IF(AND($E$17="עבודה רגילה",$E$16=$R$13),'קטלוג עם מחירים'!I45,IF(AND($E$17="עבודה רגילה",$E$16=$R$14),'קטלוג עם מחירים'!I58,IF(AND($E$17="עבודה רגילה",$E$16=$R$15),'קטלוג עם מחירים'!I71,IF(OR($E$17="עבודה רגילה",$K$45&gt;0),'קטלוג עם מחירים'!I5,'קטלוג עם מחירים'!I19))))))</f>
        <v>-</v>
      </c>
      <c r="B40" s="232" t="s">
        <v>749</v>
      </c>
      <c r="C40" s="233" t="s">
        <v>827</v>
      </c>
      <c r="D40" s="233" t="s">
        <v>825</v>
      </c>
      <c r="E40" s="233" t="s">
        <v>140</v>
      </c>
      <c r="F40" s="235">
        <v>10</v>
      </c>
      <c r="G40" s="236">
        <f t="shared" si="0"/>
        <v>0.89</v>
      </c>
      <c r="H40" s="236">
        <f t="shared" si="1"/>
        <v>1</v>
      </c>
      <c r="I40" s="250">
        <f t="shared" si="2"/>
        <v>1</v>
      </c>
      <c r="J40" s="253">
        <v>0</v>
      </c>
      <c r="K40" s="251">
        <f t="shared" si="3"/>
        <v>0</v>
      </c>
      <c r="L40" s="225"/>
      <c r="M40" s="65"/>
      <c r="N40" s="66"/>
      <c r="O40" s="66"/>
    </row>
    <row r="41" spans="1:15" ht="224.25" customHeight="1" thickTop="1" thickBot="1">
      <c r="A41" s="231" t="str">
        <f>IF(J41=0,"-",IF(AND($E$17="עבודה רגילה",$E$16=$R$12),'קטלוג עם מחירים'!I33,IF(AND($E$17="עבודה רגילה",$E$16=$R$13),'קטלוג עם מחירים'!I46,IF(AND($E$17="עבודה רגילה",$E$16=$R$14),'קטלוג עם מחירים'!I59,IF(AND($E$17="עבודה רגילה",$E$16=$R$15),'קטלוג עם מחירים'!I72,IF(OR($E$17="עבודה רגילה",$K$45&gt;0),'קטלוג עם מחירים'!I6,'קטלוג עם מחירים'!I20))))))</f>
        <v>-</v>
      </c>
      <c r="B41" s="237" t="s">
        <v>750</v>
      </c>
      <c r="C41" s="233" t="s">
        <v>828</v>
      </c>
      <c r="D41" s="233"/>
      <c r="E41" s="233" t="s">
        <v>140</v>
      </c>
      <c r="F41" s="235">
        <v>3</v>
      </c>
      <c r="G41" s="236">
        <f t="shared" si="0"/>
        <v>0.89</v>
      </c>
      <c r="H41" s="236">
        <f t="shared" si="1"/>
        <v>1</v>
      </c>
      <c r="I41" s="250">
        <f t="shared" si="2"/>
        <v>1</v>
      </c>
      <c r="J41" s="253">
        <v>0</v>
      </c>
      <c r="K41" s="251">
        <f t="shared" si="3"/>
        <v>0</v>
      </c>
      <c r="L41" s="225"/>
      <c r="M41" s="65"/>
      <c r="N41" s="66"/>
      <c r="O41" s="66"/>
    </row>
    <row r="42" spans="1:15" ht="177" customHeight="1" thickTop="1" thickBot="1">
      <c r="A42" s="231" t="str">
        <f>IF(J42=0,"-",IF(AND($E$17="עבודה רגילה",$E$16=$R$12),'קטלוג עם מחירים'!I34,IF(AND($E$17="עבודה רגילה",$E$16=$R$13),'קטלוג עם מחירים'!I47,IF(AND($E$17="עבודה רגילה",$E$16=$R$14),'קטלוג עם מחירים'!I60,IF(AND($E$17="עבודה רגילה",$E$16=$R$15),'קטלוג עם מחירים'!I73,IF(OR($E$17="עבודה רגילה",$K$45&gt;0),'קטלוג עם מחירים'!I7,'קטלוג עם מחירים'!I21))))))</f>
        <v>-</v>
      </c>
      <c r="B42" s="232" t="s">
        <v>751</v>
      </c>
      <c r="C42" s="233" t="s">
        <v>829</v>
      </c>
      <c r="D42" s="234" t="s">
        <v>825</v>
      </c>
      <c r="E42" s="233" t="s">
        <v>140</v>
      </c>
      <c r="F42" s="235">
        <v>9</v>
      </c>
      <c r="G42" s="236">
        <f t="shared" si="0"/>
        <v>0.89</v>
      </c>
      <c r="H42" s="236">
        <f t="shared" si="1"/>
        <v>1</v>
      </c>
      <c r="I42" s="250">
        <f t="shared" si="2"/>
        <v>1</v>
      </c>
      <c r="J42" s="253">
        <v>0</v>
      </c>
      <c r="K42" s="251">
        <f t="shared" si="3"/>
        <v>0</v>
      </c>
      <c r="L42" s="225"/>
      <c r="M42" s="65"/>
      <c r="N42" s="66"/>
      <c r="O42" s="66"/>
    </row>
    <row r="43" spans="1:15" ht="130.5" customHeight="1" thickTop="1" thickBot="1">
      <c r="A43" s="231" t="str">
        <f>IF(J43=0,"-",IF(AND($E$17="עבודה רגילה",$E$16=$R$12),'קטלוג עם מחירים'!I35,IF(AND($E$17="עבודה רגילה",$E$16=$R$13),'קטלוג עם מחירים'!I48,IF(AND($E$17="עבודה רגילה",$E$16=$R$14),'קטלוג עם מחירים'!I61,IF(AND($E$17="עבודה רגילה",$E$16=$R$15),'קטלוג עם מחירים'!I74,IF(OR($E$17="עבודה רגילה",$K$45&gt;0),'קטלוג עם מחירים'!I8,'קטלוג עם מחירים'!I22))))))</f>
        <v>-</v>
      </c>
      <c r="B43" s="237" t="s">
        <v>752</v>
      </c>
      <c r="C43" s="233" t="s">
        <v>830</v>
      </c>
      <c r="D43" s="234"/>
      <c r="E43" s="233" t="s">
        <v>140</v>
      </c>
      <c r="F43" s="235">
        <v>2</v>
      </c>
      <c r="G43" s="236">
        <f t="shared" si="0"/>
        <v>0.89</v>
      </c>
      <c r="H43" s="236">
        <f t="shared" si="1"/>
        <v>1</v>
      </c>
      <c r="I43" s="250">
        <f t="shared" si="2"/>
        <v>1</v>
      </c>
      <c r="J43" s="253">
        <v>0</v>
      </c>
      <c r="K43" s="251">
        <f t="shared" si="3"/>
        <v>0</v>
      </c>
      <c r="L43" s="225"/>
      <c r="M43" s="65"/>
      <c r="N43" s="66"/>
      <c r="O43" s="66"/>
    </row>
    <row r="44" spans="1:15" ht="241.5" customHeight="1" thickTop="1" thickBot="1">
      <c r="A44" s="231" t="str">
        <f>IF(J44=0,"-",IF(AND($E$17="עבודה רגילה",$E$16=$R$12),'קטלוג עם מחירים'!I36,IF(AND($E$17="עבודה רגילה",$E$16=$R$13),'קטלוג עם מחירים'!I49,IF(AND($E$17="עבודה רגילה",$E$16=$R$14),'קטלוג עם מחירים'!I62,IF(AND($E$17="עבודה רגילה",$E$16=$R$15),'קטלוג עם מחירים'!I75,IF(OR($E$17="עבודה רגילה",$K$45&gt;0),'קטלוג עם מחירים'!I9,'קטלוג עם מחירים'!I23))))))</f>
        <v>-</v>
      </c>
      <c r="B44" s="232" t="s">
        <v>753</v>
      </c>
      <c r="C44" s="233" t="s">
        <v>831</v>
      </c>
      <c r="D44" s="233" t="s">
        <v>832</v>
      </c>
      <c r="E44" s="233" t="s">
        <v>140</v>
      </c>
      <c r="F44" s="235">
        <v>3</v>
      </c>
      <c r="G44" s="236">
        <f t="shared" si="0"/>
        <v>0.89</v>
      </c>
      <c r="H44" s="236">
        <f t="shared" si="1"/>
        <v>1</v>
      </c>
      <c r="I44" s="250">
        <f t="shared" si="2"/>
        <v>1</v>
      </c>
      <c r="J44" s="253">
        <v>0</v>
      </c>
      <c r="K44" s="251">
        <f t="shared" si="3"/>
        <v>0</v>
      </c>
      <c r="L44" s="225"/>
      <c r="M44" s="65"/>
      <c r="N44" s="66"/>
      <c r="O44" s="66"/>
    </row>
    <row r="45" spans="1:15" ht="173.25" customHeight="1" thickTop="1" thickBot="1">
      <c r="A45" s="231" t="str">
        <f>IF(J45=0,"-",IF(AND($E$17="עבודה רגילה",$E$16=$R$12),'קטלוג עם מחירים'!I37,IF(AND($E$17="עבודה רגילה",$E$16=$R$13),'קטלוג עם מחירים'!I50,IF(AND($E$17="עבודה רגילה",$E$16=$R$14),'קטלוג עם מחירים'!I63,IF(AND($E$17="עבודה רגילה",$E$16=$R$15),'קטלוג עם מחירים'!I76,IF(OR($E$17="עבודה רגילה",$K$45&gt;0),'קטלוג עם מחירים'!I10,'קטלוג עם מחירים'!I24))))))</f>
        <v>-</v>
      </c>
      <c r="B45" s="232" t="s">
        <v>754</v>
      </c>
      <c r="C45" s="233" t="s">
        <v>833</v>
      </c>
      <c r="D45" s="233" t="s">
        <v>825</v>
      </c>
      <c r="E45" s="233" t="s">
        <v>140</v>
      </c>
      <c r="F45" s="235">
        <v>15</v>
      </c>
      <c r="G45" s="236">
        <f t="shared" si="0"/>
        <v>0.89</v>
      </c>
      <c r="H45" s="236">
        <f t="shared" si="1"/>
        <v>1</v>
      </c>
      <c r="I45" s="250">
        <f t="shared" si="2"/>
        <v>1</v>
      </c>
      <c r="J45" s="253">
        <v>0</v>
      </c>
      <c r="K45" s="251">
        <f t="shared" si="3"/>
        <v>0</v>
      </c>
      <c r="L45" s="225"/>
      <c r="M45" s="65"/>
      <c r="N45" s="66"/>
      <c r="O45" s="66"/>
    </row>
    <row r="46" spans="1:15" ht="147.75" customHeight="1" thickTop="1" thickBot="1">
      <c r="A46" s="231" t="str">
        <f>IF(J46=0,"-",IF(AND($E$17="עבודה רגילה",$E$16=$R$12),'קטלוג עם מחירים'!I38,IF(AND($E$17="עבודה רגילה",$E$16=$R$13),'קטלוג עם מחירים'!I51,IF(AND($E$17="עבודה רגילה",$E$16=$R$14),'קטלוג עם מחירים'!I64,IF(AND($E$17="עבודה רגילה",$E$16=$R$15),'קטלוג עם מחירים'!I77,IF(OR($E$17="עבודה רגילה",$K$45&gt;0),'קטלוג עם מחירים'!I11,'קטלוג עם מחירים'!I25))))))</f>
        <v>-</v>
      </c>
      <c r="B46" s="232" t="s">
        <v>755</v>
      </c>
      <c r="C46" s="233" t="s">
        <v>834</v>
      </c>
      <c r="D46" s="233" t="s">
        <v>835</v>
      </c>
      <c r="E46" s="233" t="s">
        <v>140</v>
      </c>
      <c r="F46" s="235">
        <v>10</v>
      </c>
      <c r="G46" s="236">
        <f t="shared" si="0"/>
        <v>0.89</v>
      </c>
      <c r="H46" s="236">
        <f t="shared" si="1"/>
        <v>1</v>
      </c>
      <c r="I46" s="250">
        <f t="shared" si="2"/>
        <v>1</v>
      </c>
      <c r="J46" s="253">
        <v>0</v>
      </c>
      <c r="K46" s="251">
        <f t="shared" si="3"/>
        <v>0</v>
      </c>
      <c r="L46" s="225"/>
      <c r="M46" s="65"/>
      <c r="N46" s="66"/>
      <c r="O46" s="66"/>
    </row>
    <row r="47" spans="1:15" ht="126" customHeight="1" thickTop="1" thickBot="1">
      <c r="A47" s="231" t="str">
        <f>IF(J47=0,"-",IF(AND($E$17="עבודה רגילה",$E$16=$R$12),'קטלוג עם מחירים'!I39,IF(AND($E$17="עבודה רגילה",$E$16=$R$13),'קטלוג עם מחירים'!I52,IF(AND($E$17="עבודה רגילה",$E$16=$R$14),'קטלוג עם מחירים'!I65,IF(AND($E$17="עבודה רגילה",$E$16=$R$15),'קטלוג עם מחירים'!I78,IF(OR($E$17="עבודה רגילה",$K$45&gt;0),'קטלוג עם מחירים'!I12,'קטלוג עם מחירים'!I26))))))</f>
        <v>-</v>
      </c>
      <c r="B47" s="238">
        <v>13.85</v>
      </c>
      <c r="C47" s="233" t="s">
        <v>836</v>
      </c>
      <c r="D47" s="233"/>
      <c r="E47" s="233" t="s">
        <v>545</v>
      </c>
      <c r="F47" s="235">
        <v>4000</v>
      </c>
      <c r="G47" s="236">
        <f t="shared" si="0"/>
        <v>0.89</v>
      </c>
      <c r="H47" s="236">
        <f t="shared" si="1"/>
        <v>1</v>
      </c>
      <c r="I47" s="250">
        <f t="shared" si="2"/>
        <v>1</v>
      </c>
      <c r="J47" s="253">
        <v>0</v>
      </c>
      <c r="K47" s="251">
        <f t="shared" si="3"/>
        <v>0</v>
      </c>
      <c r="L47" s="225"/>
      <c r="N47" s="66"/>
      <c r="O47" s="66"/>
    </row>
    <row r="48" spans="1:15" ht="102" customHeight="1" thickTop="1" thickBot="1">
      <c r="A48" s="231" t="str">
        <f>IF(J48=0,"-",IF(AND($E$17="עבודה רגילה",$E$16=$R$12),'קטלוג עם מחירים'!I40,IF(AND($E$17="עבודה רגילה",$E$16=$R$13),'קטלוג עם מחירים'!I53,IF(AND($E$17="עבודה רגילה",$E$16=$R$14),'קטלוג עם מחירים'!I66,IF(AND($E$17="עבודה רגילה",$E$16=$R$15),'קטלוג עם מחירים'!I79,IF(OR($E$17="עבודה רגילה",$K$45&gt;0),'קטלוג עם מחירים'!I13,'קטלוג עם מחירים'!I27))))))</f>
        <v>-</v>
      </c>
      <c r="B48" s="238">
        <v>13.86</v>
      </c>
      <c r="C48" s="233" t="s">
        <v>837</v>
      </c>
      <c r="D48" s="233"/>
      <c r="E48" s="233" t="s">
        <v>64</v>
      </c>
      <c r="F48" s="235">
        <v>400</v>
      </c>
      <c r="G48" s="236">
        <f t="shared" si="0"/>
        <v>0.89</v>
      </c>
      <c r="H48" s="236">
        <f t="shared" si="1"/>
        <v>1</v>
      </c>
      <c r="I48" s="250">
        <f t="shared" si="2"/>
        <v>1</v>
      </c>
      <c r="J48" s="253">
        <v>0</v>
      </c>
      <c r="K48" s="251">
        <f t="shared" si="3"/>
        <v>0</v>
      </c>
      <c r="L48" s="225"/>
      <c r="N48" s="66"/>
      <c r="O48" s="66"/>
    </row>
    <row r="49" spans="1:15" ht="123" thickTop="1" thickBot="1">
      <c r="A49" s="231" t="str">
        <f>IF(J49=0,"-",IF(AND($E$17="עבודה רגילה",$E$16=$R$12),'קטלוג עם מחירים'!I41,IF(AND($E$17="עבודה רגילה",$E$16=$R$13),'קטלוג עם מחירים'!I54,IF(AND($E$17="עבודה רגילה",$E$16=$R$14),'קטלוג עם מחירים'!I67,IF(AND($E$17="עבודה רגילה",$E$16=$R$15),'קטלוג עם מחירים'!I80,IF(OR($E$17="עבודה רגילה",$K$45&gt;0),'קטלוג עם מחירים'!I14,'קטלוג עם מחירים'!I28))))))</f>
        <v>-</v>
      </c>
      <c r="B49" s="238">
        <v>13.87</v>
      </c>
      <c r="C49" s="233" t="s">
        <v>838</v>
      </c>
      <c r="D49" s="233" t="s">
        <v>839</v>
      </c>
      <c r="E49" s="233" t="s">
        <v>140</v>
      </c>
      <c r="F49" s="235">
        <v>4</v>
      </c>
      <c r="G49" s="236">
        <f t="shared" si="0"/>
        <v>0.89</v>
      </c>
      <c r="H49" s="236">
        <f t="shared" si="1"/>
        <v>1</v>
      </c>
      <c r="I49" s="250">
        <f t="shared" si="2"/>
        <v>1</v>
      </c>
      <c r="J49" s="253">
        <v>0</v>
      </c>
      <c r="K49" s="251">
        <f t="shared" si="3"/>
        <v>0</v>
      </c>
      <c r="L49" s="225"/>
      <c r="M49" s="65"/>
      <c r="N49" s="66"/>
      <c r="O49" s="66"/>
    </row>
    <row r="50" spans="1:15" ht="84" customHeight="1" thickTop="1" thickBot="1">
      <c r="A50" s="231" t="str">
        <f>IF(J50=0,"-",IF(AND($E$17="עבודה רגילה",$E$16=$R$12),'קטלוג עם מחירים'!I42,IF(AND($E$17="עבודה רגילה",$E$16=$R$13),'קטלוג עם מחירים'!I55,IF(AND($E$17="עבודה רגילה",$E$16=$R$14),'קטלוג עם מחירים'!I68,IF(AND($E$17="עבודה רגילה",$E$16=$R$15),'קטלוג עם מחירים'!I81,IF(OR($E$17="עבודה רגילה",$K$45&gt;0),'קטלוג עם מחירים'!I15,'קטלוג עם מחירים'!I29))))))</f>
        <v>-</v>
      </c>
      <c r="B50" s="238">
        <v>13.88</v>
      </c>
      <c r="C50" s="233" t="s">
        <v>840</v>
      </c>
      <c r="D50" s="233"/>
      <c r="E50" s="233" t="s">
        <v>545</v>
      </c>
      <c r="F50" s="235">
        <v>3500</v>
      </c>
      <c r="G50" s="236">
        <f t="shared" si="0"/>
        <v>0.89</v>
      </c>
      <c r="H50" s="236">
        <f t="shared" si="1"/>
        <v>1</v>
      </c>
      <c r="I50" s="250">
        <f t="shared" si="2"/>
        <v>1</v>
      </c>
      <c r="J50" s="253">
        <v>0</v>
      </c>
      <c r="K50" s="251">
        <f t="shared" si="3"/>
        <v>0</v>
      </c>
      <c r="L50" s="225"/>
      <c r="M50" s="65"/>
      <c r="N50" s="66"/>
      <c r="O50" s="66"/>
    </row>
    <row r="51" spans="1:15" ht="84" customHeight="1" thickTop="1" thickBot="1">
      <c r="A51" s="231" t="str">
        <f>IF($J$51=0,"-",'קטלוג עם מחירים'!E3)</f>
        <v>-</v>
      </c>
      <c r="B51" s="238">
        <v>13.89</v>
      </c>
      <c r="C51" s="233" t="s">
        <v>841</v>
      </c>
      <c r="D51" s="233" t="s">
        <v>578</v>
      </c>
      <c r="E51" s="233" t="s">
        <v>545</v>
      </c>
      <c r="F51" s="235">
        <v>3500</v>
      </c>
      <c r="G51" s="236" t="s">
        <v>532</v>
      </c>
      <c r="H51" s="236" t="s">
        <v>532</v>
      </c>
      <c r="I51" s="250" t="s">
        <v>532</v>
      </c>
      <c r="J51" s="254">
        <f>IF(AND(SUM($J$38:$J$50)&gt;0,SUM($K$38:$K$50)&lt;3500),1,0)</f>
        <v>0</v>
      </c>
      <c r="K51" s="251">
        <f>F51*J51</f>
        <v>0</v>
      </c>
      <c r="L51" s="227"/>
      <c r="M51" s="65"/>
      <c r="N51" s="66"/>
      <c r="O51" s="66"/>
    </row>
    <row r="52" spans="1:13" s="67" customFormat="1" ht="117" customHeight="1" thickTop="1" thickBot="1">
      <c r="A52" s="239" t="str">
        <f>IF(K52&gt;0,'קטלוג עם מחירים'!I103,"-")</f>
        <v>-</v>
      </c>
      <c r="B52" s="240">
        <v>10.199999999999999</v>
      </c>
      <c r="C52" s="241" t="s">
        <v>646</v>
      </c>
      <c r="D52" s="242" t="s">
        <v>48</v>
      </c>
      <c r="E52" s="241" t="s">
        <v>130</v>
      </c>
      <c r="F52" s="243">
        <v>15000</v>
      </c>
      <c r="G52" s="244" t="s">
        <v>532</v>
      </c>
      <c r="H52" s="244" t="s">
        <v>532</v>
      </c>
      <c r="I52" s="244" t="s">
        <v>532</v>
      </c>
      <c r="J52" s="252" t="str">
        <f>IF($K$45&gt;0,"הופעל מחיר מקס'","לא נדרש")</f>
        <v>לא נדרש</v>
      </c>
      <c r="K52" s="245">
        <f>IF(AND($K$17=1.2,(SUM($K$38:$K$50)-SUM($K$38:$K$50)/1.2)&gt;15000),15000,0)</f>
        <v>0</v>
      </c>
      <c r="L52" s="225"/>
      <c r="M52" s="65"/>
    </row>
    <row r="53" spans="1:13" s="67" customFormat="1" ht="15" customHeight="1">
      <c r="A53" s="58"/>
      <c r="B53" s="59"/>
      <c r="C53" s="59"/>
      <c r="D53" s="59"/>
      <c r="E53" s="59"/>
      <c r="F53" s="59"/>
      <c r="G53" s="59"/>
      <c r="H53" s="59"/>
      <c r="I53" s="59"/>
      <c r="J53" s="59"/>
      <c r="K53" s="59"/>
      <c r="L53" s="227"/>
      <c r="M53" s="65"/>
    </row>
    <row r="54" spans="1:13" s="67" customFormat="1" ht="77.25" customHeight="1">
      <c r="A54" s="570" t="s">
        <v>169</v>
      </c>
      <c r="B54" s="571"/>
      <c r="C54" s="571"/>
      <c r="D54" s="571"/>
      <c r="E54" s="571"/>
      <c r="F54" s="571"/>
      <c r="G54" s="571"/>
      <c r="H54" s="571"/>
      <c r="I54" s="571"/>
      <c r="J54" s="571"/>
      <c r="K54" s="571"/>
      <c r="L54" s="227"/>
      <c r="M54" s="65"/>
    </row>
    <row r="55" spans="1:13" s="67" customFormat="1" ht="77.25" customHeight="1">
      <c r="A55" s="248"/>
      <c r="B55" s="247"/>
      <c r="C55" s="247"/>
      <c r="D55" s="247"/>
      <c r="E55" s="247"/>
      <c r="F55" s="247"/>
      <c r="G55" s="247"/>
      <c r="H55" s="247"/>
      <c r="I55" s="247"/>
      <c r="J55" s="247"/>
      <c r="K55" s="247"/>
      <c r="L55" s="227"/>
      <c r="M55" s="65"/>
    </row>
    <row r="56" spans="1:13" s="67" customFormat="1" ht="104.25" customHeight="1">
      <c r="A56" s="217"/>
      <c r="B56" s="553" t="s">
        <v>737</v>
      </c>
      <c r="C56" s="553"/>
      <c r="D56" s="553"/>
      <c r="E56" s="564">
        <f>IF(SUM($K$38:$K$50)&lt;3500,$K$51,IF($K$52=0,SUM($K$38:$K$50),SUM($K$38:$K$50)/$K$17))</f>
        <v>0</v>
      </c>
      <c r="F56" s="564"/>
      <c r="G56" s="564"/>
      <c r="H56" s="564"/>
      <c r="I56" s="564"/>
      <c r="J56" s="564"/>
      <c r="K56" s="564"/>
      <c r="L56" s="225"/>
      <c r="M56" s="65"/>
    </row>
    <row r="57" spans="1:15" ht="104.25" customHeight="1">
      <c r="A57" s="219">
        <f>'קטלוג עם מחירים'!$I$104</f>
        <v>5096155</v>
      </c>
      <c r="B57" s="553" t="s">
        <v>645</v>
      </c>
      <c r="C57" s="553"/>
      <c r="D57" s="553"/>
      <c r="E57" s="564">
        <f>$E$56*0.1</f>
        <v>0</v>
      </c>
      <c r="F57" s="564"/>
      <c r="G57" s="564"/>
      <c r="H57" s="564"/>
      <c r="I57" s="564"/>
      <c r="J57" s="564"/>
      <c r="K57" s="564"/>
      <c r="L57" s="225"/>
      <c r="M57" s="68"/>
      <c r="N57" s="66"/>
      <c r="O57" s="66"/>
    </row>
    <row r="58" spans="1:15" ht="104.25" customHeight="1">
      <c r="A58" s="217"/>
      <c r="B58" s="553" t="s">
        <v>738</v>
      </c>
      <c r="C58" s="553"/>
      <c r="D58" s="553"/>
      <c r="E58" s="564">
        <f>$E$56+$E$57</f>
        <v>0</v>
      </c>
      <c r="F58" s="564"/>
      <c r="G58" s="564"/>
      <c r="H58" s="564"/>
      <c r="I58" s="564"/>
      <c r="J58" s="564"/>
      <c r="K58" s="564"/>
      <c r="L58" s="227"/>
      <c r="M58" s="68"/>
      <c r="N58" s="66"/>
      <c r="O58" s="66"/>
    </row>
    <row r="59" spans="1:15" ht="104.25" customHeight="1">
      <c r="A59" s="217"/>
      <c r="B59" s="553" t="s">
        <v>171</v>
      </c>
      <c r="C59" s="553"/>
      <c r="D59" s="553"/>
      <c r="E59" s="564">
        <f>($E$58)*0.17</f>
        <v>0</v>
      </c>
      <c r="F59" s="564"/>
      <c r="G59" s="564"/>
      <c r="H59" s="564"/>
      <c r="I59" s="564"/>
      <c r="J59" s="564"/>
      <c r="K59" s="564"/>
      <c r="L59" s="225"/>
      <c r="M59" s="65"/>
      <c r="N59" s="66"/>
      <c r="O59" s="66"/>
    </row>
    <row r="60" spans="1:15" ht="104.25" customHeight="1">
      <c r="A60" s="246"/>
      <c r="B60" s="566" t="s">
        <v>172</v>
      </c>
      <c r="C60" s="566"/>
      <c r="D60" s="566"/>
      <c r="E60" s="565">
        <f>$E$59+$E$58</f>
        <v>0</v>
      </c>
      <c r="F60" s="565"/>
      <c r="G60" s="565"/>
      <c r="H60" s="565"/>
      <c r="I60" s="565"/>
      <c r="J60" s="565"/>
      <c r="K60" s="565"/>
      <c r="L60" s="228"/>
      <c r="M60" s="65"/>
      <c r="N60" s="66"/>
      <c r="O60" s="66"/>
    </row>
    <row r="61" spans="1:15" ht="104.25" customHeight="1">
      <c r="A61" s="246"/>
      <c r="B61" s="218"/>
      <c r="C61" s="218"/>
      <c r="D61" s="218"/>
      <c r="E61" s="218"/>
      <c r="F61" s="218"/>
      <c r="G61" s="218"/>
      <c r="H61" s="218"/>
      <c r="I61" s="218"/>
      <c r="J61" s="218"/>
      <c r="K61" s="218"/>
      <c r="L61" s="228"/>
      <c r="M61" s="65"/>
      <c r="N61" s="66"/>
      <c r="O61" s="66"/>
    </row>
    <row r="62" spans="1:15" ht="104.25" customHeight="1">
      <c r="A62" s="246"/>
      <c r="B62" s="589" t="s">
        <v>877</v>
      </c>
      <c r="C62" s="553"/>
      <c r="D62" s="553"/>
      <c r="E62" s="217"/>
      <c r="F62" s="544" t="s">
        <v>897</v>
      </c>
      <c r="G62" s="545"/>
      <c r="H62" s="545"/>
      <c r="I62" s="545"/>
      <c r="J62" s="546"/>
      <c r="L62" s="228"/>
      <c r="M62" s="65"/>
      <c r="N62" s="66"/>
      <c r="O62" s="66"/>
    </row>
    <row r="63" spans="1:15" ht="104.25" customHeight="1">
      <c r="A63" s="217"/>
      <c r="B63" s="553"/>
      <c r="C63" s="553"/>
      <c r="D63" s="554"/>
      <c r="E63" s="217"/>
      <c r="F63" s="547"/>
      <c r="G63" s="548"/>
      <c r="H63" s="548"/>
      <c r="I63" s="548"/>
      <c r="J63" s="549"/>
      <c r="L63" s="228"/>
      <c r="M63" s="65"/>
      <c r="N63" s="66"/>
      <c r="O63" s="66"/>
    </row>
    <row r="64" spans="1:15" ht="104.25" customHeight="1">
      <c r="A64" s="217"/>
      <c r="B64" s="554"/>
      <c r="C64" s="554"/>
      <c r="D64" s="554"/>
      <c r="E64" s="217"/>
      <c r="F64" s="550"/>
      <c r="G64" s="551"/>
      <c r="H64" s="551"/>
      <c r="I64" s="551"/>
      <c r="J64" s="552"/>
      <c r="L64" s="228"/>
      <c r="M64" s="65"/>
      <c r="N64" s="66"/>
      <c r="O64" s="66"/>
    </row>
    <row r="65" spans="1:15" ht="104.25" customHeight="1">
      <c r="A65" s="217"/>
      <c r="B65" s="553" t="s">
        <v>178</v>
      </c>
      <c r="C65" s="553"/>
      <c r="D65" s="249"/>
      <c r="E65" s="217"/>
      <c r="F65" s="553" t="s">
        <v>178</v>
      </c>
      <c r="G65" s="554"/>
      <c r="H65" s="554"/>
      <c r="I65" s="554"/>
      <c r="J65" s="554"/>
      <c r="L65" s="228"/>
      <c r="M65" s="65"/>
      <c r="N65" s="66"/>
      <c r="O65" s="66"/>
    </row>
    <row r="66" spans="1:15" ht="23.25">
      <c r="A66" s="59"/>
      <c r="B66" s="69"/>
      <c r="C66" s="69"/>
      <c r="D66" s="70"/>
      <c r="E66" s="69"/>
      <c r="F66" s="69"/>
      <c r="G66" s="69"/>
      <c r="H66" s="69"/>
      <c r="I66" s="69"/>
      <c r="J66" s="69"/>
      <c r="K66" s="69"/>
      <c r="L66" s="225"/>
      <c r="M66" s="65"/>
      <c r="N66" s="66"/>
      <c r="O66" s="66"/>
    </row>
    <row r="67" spans="1:15" ht="49.5" customHeight="1">
      <c r="A67" s="432" t="s">
        <v>873</v>
      </c>
      <c r="B67" s="432"/>
      <c r="C67" s="432"/>
      <c r="D67" s="432"/>
      <c r="E67" s="432"/>
      <c r="F67" s="432"/>
      <c r="G67" s="432"/>
      <c r="H67" s="432"/>
      <c r="I67" s="432"/>
      <c r="J67" s="432"/>
      <c r="K67" s="432"/>
      <c r="L67" s="432"/>
      <c r="M67" s="65"/>
      <c r="N67" s="66"/>
      <c r="O67" s="66"/>
    </row>
    <row r="68" spans="1:15" ht="50.25" customHeight="1">
      <c r="A68" s="555" t="s">
        <v>872</v>
      </c>
      <c r="B68" s="556"/>
      <c r="C68" s="556"/>
      <c r="D68" s="556"/>
      <c r="E68" s="556"/>
      <c r="F68" s="556"/>
      <c r="G68" s="556"/>
      <c r="H68" s="556"/>
      <c r="I68" s="556"/>
      <c r="J68" s="556"/>
      <c r="K68" s="556"/>
      <c r="L68" s="255"/>
      <c r="M68" s="66"/>
      <c r="N68" s="66"/>
      <c r="O68" s="66"/>
    </row>
    <row r="69" spans="1:15" ht="14.25">
      <c r="A69" s="199"/>
      <c r="B69" s="200"/>
      <c r="C69" s="200"/>
      <c r="D69" s="200"/>
      <c r="E69" s="200"/>
      <c r="F69" s="200"/>
      <c r="G69" s="200"/>
      <c r="H69" s="200"/>
      <c r="I69" s="200"/>
      <c r="J69" s="200"/>
      <c r="K69" s="200"/>
      <c r="L69" s="200"/>
      <c r="M69" s="66"/>
      <c r="N69" s="66"/>
      <c r="O69" s="66"/>
    </row>
    <row r="70" spans="1:14" ht="30.75" thickBot="1">
      <c r="A70" s="151" t="s">
        <v>43</v>
      </c>
      <c r="B70" s="195"/>
      <c r="C70" s="151"/>
      <c r="D70" s="151" t="s">
        <v>876</v>
      </c>
      <c r="E70" s="195"/>
      <c r="F70" s="195"/>
      <c r="G70" s="151" t="s">
        <v>874</v>
      </c>
      <c r="H70" s="196"/>
      <c r="I70" s="195"/>
      <c r="J70" s="151" t="s">
        <v>875</v>
      </c>
      <c r="K70" s="196"/>
      <c r="L70" s="66"/>
      <c r="M70" s="66"/>
      <c r="N70" s="66"/>
    </row>
    <row r="71" spans="1:14" ht="69" customHeight="1">
      <c r="A71" s="152"/>
      <c r="B71" s="197"/>
      <c r="C71" s="152"/>
      <c r="D71" s="152"/>
      <c r="E71" s="197"/>
      <c r="F71" s="197"/>
      <c r="G71" s="152"/>
      <c r="H71" s="198"/>
      <c r="I71" s="197"/>
      <c r="J71" s="152"/>
      <c r="K71" s="198"/>
      <c r="L71" s="66"/>
      <c r="M71" s="66"/>
      <c r="N71" s="66"/>
    </row>
    <row r="72" spans="1:14" ht="30.75" thickBot="1">
      <c r="A72" s="151" t="s">
        <v>43</v>
      </c>
      <c r="B72" s="195"/>
      <c r="C72" s="151"/>
      <c r="D72" s="151" t="s">
        <v>876</v>
      </c>
      <c r="E72" s="195"/>
      <c r="F72" s="195"/>
      <c r="G72" s="151" t="s">
        <v>874</v>
      </c>
      <c r="H72" s="196"/>
      <c r="I72" s="195"/>
      <c r="J72" s="151" t="s">
        <v>875</v>
      </c>
      <c r="K72" s="196"/>
      <c r="L72" s="66"/>
      <c r="M72" s="66"/>
      <c r="N72" s="66"/>
    </row>
    <row r="73" spans="1:14" ht="69" customHeight="1">
      <c r="A73" s="152"/>
      <c r="B73" s="197"/>
      <c r="C73" s="152"/>
      <c r="D73" s="152"/>
      <c r="E73" s="197"/>
      <c r="F73" s="197"/>
      <c r="G73" s="152"/>
      <c r="H73" s="198"/>
      <c r="I73" s="197"/>
      <c r="J73" s="152"/>
      <c r="K73" s="198"/>
      <c r="L73" s="66"/>
      <c r="M73" s="66"/>
      <c r="N73" s="66"/>
    </row>
    <row r="74" spans="1:14" ht="30.75" thickBot="1">
      <c r="A74" s="151" t="s">
        <v>43</v>
      </c>
      <c r="B74" s="195"/>
      <c r="C74" s="151"/>
      <c r="D74" s="151" t="s">
        <v>876</v>
      </c>
      <c r="E74" s="195"/>
      <c r="F74" s="195"/>
      <c r="G74" s="151" t="s">
        <v>874</v>
      </c>
      <c r="H74" s="196"/>
      <c r="I74" s="195"/>
      <c r="J74" s="151" t="s">
        <v>875</v>
      </c>
      <c r="K74" s="196"/>
      <c r="L74" s="66"/>
      <c r="M74" s="66"/>
      <c r="N74" s="66"/>
    </row>
    <row r="75" spans="1:14" ht="69" customHeight="1">
      <c r="A75" s="152"/>
      <c r="B75" s="197"/>
      <c r="C75" s="152"/>
      <c r="D75" s="152"/>
      <c r="E75" s="197"/>
      <c r="F75" s="197"/>
      <c r="G75" s="152"/>
      <c r="H75" s="198"/>
      <c r="I75" s="197"/>
      <c r="J75" s="152"/>
      <c r="K75" s="198"/>
      <c r="L75" s="66"/>
      <c r="M75" s="66"/>
      <c r="N75" s="66"/>
    </row>
    <row r="76" spans="1:14" ht="30.75" thickBot="1">
      <c r="A76" s="151" t="s">
        <v>43</v>
      </c>
      <c r="B76" s="195"/>
      <c r="C76" s="151"/>
      <c r="D76" s="151" t="s">
        <v>876</v>
      </c>
      <c r="E76" s="195"/>
      <c r="F76" s="195"/>
      <c r="G76" s="151" t="s">
        <v>874</v>
      </c>
      <c r="H76" s="196"/>
      <c r="I76" s="195"/>
      <c r="J76" s="151" t="s">
        <v>875</v>
      </c>
      <c r="K76" s="196"/>
      <c r="L76" s="66"/>
      <c r="M76" s="66"/>
      <c r="N76" s="66"/>
    </row>
    <row r="77" spans="1:14" ht="69" customHeight="1">
      <c r="A77" s="152"/>
      <c r="B77" s="197"/>
      <c r="C77" s="152"/>
      <c r="D77" s="152"/>
      <c r="E77" s="197"/>
      <c r="F77" s="197"/>
      <c r="G77" s="152"/>
      <c r="H77" s="198"/>
      <c r="I77" s="197"/>
      <c r="J77" s="152"/>
      <c r="K77" s="198"/>
      <c r="L77" s="66"/>
      <c r="M77" s="66"/>
      <c r="N77" s="66"/>
    </row>
    <row r="78" spans="1:14" ht="30.75" thickBot="1">
      <c r="A78" s="151" t="s">
        <v>43</v>
      </c>
      <c r="B78" s="195"/>
      <c r="C78" s="151"/>
      <c r="D78" s="151" t="s">
        <v>876</v>
      </c>
      <c r="E78" s="195"/>
      <c r="F78" s="195"/>
      <c r="G78" s="151" t="s">
        <v>874</v>
      </c>
      <c r="H78" s="196"/>
      <c r="I78" s="195"/>
      <c r="J78" s="151" t="s">
        <v>875</v>
      </c>
      <c r="K78" s="196"/>
      <c r="L78" s="66"/>
      <c r="M78" s="66"/>
      <c r="N78" s="66"/>
    </row>
    <row r="79" spans="1:14" ht="69" customHeight="1">
      <c r="A79" s="152"/>
      <c r="B79" s="197"/>
      <c r="C79" s="152"/>
      <c r="D79" s="152"/>
      <c r="E79" s="197"/>
      <c r="F79" s="197"/>
      <c r="G79" s="152"/>
      <c r="H79" s="198"/>
      <c r="I79" s="197"/>
      <c r="J79" s="152"/>
      <c r="K79" s="198"/>
      <c r="L79" s="66"/>
      <c r="M79" s="66"/>
      <c r="N79" s="66"/>
    </row>
    <row r="80" spans="1:14" ht="30.75" thickBot="1">
      <c r="A80" s="151" t="s">
        <v>43</v>
      </c>
      <c r="B80" s="195"/>
      <c r="C80" s="151"/>
      <c r="D80" s="151" t="s">
        <v>876</v>
      </c>
      <c r="E80" s="195"/>
      <c r="F80" s="195"/>
      <c r="G80" s="151" t="s">
        <v>874</v>
      </c>
      <c r="H80" s="196"/>
      <c r="I80" s="195"/>
      <c r="J80" s="151" t="s">
        <v>875</v>
      </c>
      <c r="K80" s="196"/>
      <c r="L80" s="66"/>
      <c r="M80" s="66"/>
      <c r="N80" s="66"/>
    </row>
    <row r="81" spans="1:14" ht="69" customHeight="1">
      <c r="A81" s="152"/>
      <c r="B81" s="197"/>
      <c r="C81" s="152"/>
      <c r="D81" s="152"/>
      <c r="E81" s="197"/>
      <c r="F81" s="197"/>
      <c r="G81" s="152"/>
      <c r="H81" s="198"/>
      <c r="I81" s="197"/>
      <c r="J81" s="152"/>
      <c r="K81" s="198"/>
      <c r="L81" s="66"/>
      <c r="M81" s="66"/>
      <c r="N81" s="66"/>
    </row>
    <row r="82" spans="1:14" ht="30.75" thickBot="1">
      <c r="A82" s="151" t="s">
        <v>43</v>
      </c>
      <c r="B82" s="195"/>
      <c r="C82" s="151"/>
      <c r="D82" s="151" t="s">
        <v>876</v>
      </c>
      <c r="E82" s="195"/>
      <c r="F82" s="195"/>
      <c r="G82" s="151" t="s">
        <v>874</v>
      </c>
      <c r="H82" s="196"/>
      <c r="I82" s="195"/>
      <c r="J82" s="151" t="s">
        <v>875</v>
      </c>
      <c r="K82" s="196"/>
      <c r="L82" s="66"/>
      <c r="M82" s="66"/>
      <c r="N82" s="66"/>
    </row>
    <row r="83" spans="1:14" ht="69" customHeight="1">
      <c r="A83" s="152"/>
      <c r="B83" s="197"/>
      <c r="C83" s="152"/>
      <c r="D83" s="152"/>
      <c r="E83" s="197"/>
      <c r="F83" s="197"/>
      <c r="G83" s="152"/>
      <c r="H83" s="198"/>
      <c r="I83" s="197"/>
      <c r="J83" s="152"/>
      <c r="K83" s="198"/>
      <c r="L83" s="66"/>
      <c r="M83" s="66"/>
      <c r="N83" s="66"/>
    </row>
    <row r="84" spans="1:14" ht="30.75" thickBot="1">
      <c r="A84" s="151" t="s">
        <v>43</v>
      </c>
      <c r="B84" s="195"/>
      <c r="C84" s="151"/>
      <c r="D84" s="151" t="s">
        <v>876</v>
      </c>
      <c r="E84" s="195"/>
      <c r="F84" s="195"/>
      <c r="G84" s="151" t="s">
        <v>874</v>
      </c>
      <c r="H84" s="196"/>
      <c r="I84" s="195"/>
      <c r="J84" s="151" t="s">
        <v>875</v>
      </c>
      <c r="K84" s="196"/>
      <c r="L84" s="66"/>
      <c r="M84" s="66"/>
      <c r="N84" s="66"/>
    </row>
    <row r="85" spans="2:14" ht="23.25">
      <c r="B85" s="66"/>
      <c r="C85" s="66"/>
      <c r="D85" s="66"/>
      <c r="E85" s="66"/>
      <c r="F85" s="66"/>
      <c r="G85" s="66"/>
      <c r="H85" s="66"/>
      <c r="I85" s="66"/>
      <c r="J85" s="66"/>
      <c r="K85" s="229"/>
      <c r="L85" s="66"/>
      <c r="M85" s="66"/>
      <c r="N85" s="66"/>
    </row>
    <row r="86" spans="2:15" ht="23.25">
      <c r="B86" s="66"/>
      <c r="C86" s="66"/>
      <c r="D86" s="66"/>
      <c r="E86" s="66"/>
      <c r="F86" s="66"/>
      <c r="G86" s="66"/>
      <c r="H86" s="66"/>
      <c r="I86" s="66"/>
      <c r="J86" s="66"/>
      <c r="K86" s="66"/>
      <c r="L86" s="229"/>
      <c r="M86" s="66"/>
      <c r="N86" s="66"/>
      <c r="O86" s="66"/>
    </row>
    <row r="87" spans="2:15" ht="23.25">
      <c r="B87" s="66"/>
      <c r="C87" s="66"/>
      <c r="D87" s="66"/>
      <c r="E87" s="66"/>
      <c r="F87" s="66"/>
      <c r="G87" s="66"/>
      <c r="H87" s="66"/>
      <c r="I87" s="66"/>
      <c r="J87" s="66"/>
      <c r="K87" s="66"/>
      <c r="L87" s="229"/>
      <c r="M87" s="66"/>
      <c r="N87" s="66"/>
      <c r="O87" s="66"/>
    </row>
    <row r="88" spans="2:15" ht="23.25">
      <c r="B88" s="66"/>
      <c r="C88" s="66"/>
      <c r="D88" s="66"/>
      <c r="E88" s="66"/>
      <c r="F88" s="66"/>
      <c r="G88" s="66"/>
      <c r="H88" s="66"/>
      <c r="I88" s="66"/>
      <c r="J88" s="66"/>
      <c r="K88" s="66"/>
      <c r="L88" s="229"/>
      <c r="M88" s="66"/>
      <c r="N88" s="66"/>
      <c r="O88" s="66"/>
    </row>
    <row r="89" spans="2:15" ht="23.25">
      <c r="B89" s="66"/>
      <c r="C89" s="66"/>
      <c r="D89" s="66"/>
      <c r="E89" s="66"/>
      <c r="F89" s="66"/>
      <c r="G89" s="66"/>
      <c r="H89" s="66"/>
      <c r="I89" s="66"/>
      <c r="J89" s="66"/>
      <c r="K89" s="66"/>
      <c r="L89" s="229"/>
      <c r="M89" s="66"/>
      <c r="N89" s="66"/>
      <c r="O89" s="66"/>
    </row>
    <row r="90" spans="2:15" ht="23.25">
      <c r="B90" s="66"/>
      <c r="C90" s="66"/>
      <c r="D90" s="66"/>
      <c r="E90" s="66"/>
      <c r="F90" s="66"/>
      <c r="G90" s="66"/>
      <c r="H90" s="66"/>
      <c r="I90" s="66"/>
      <c r="J90" s="66"/>
      <c r="K90" s="66"/>
      <c r="L90" s="229"/>
      <c r="M90" s="66"/>
      <c r="N90" s="66"/>
      <c r="O90" s="66"/>
    </row>
    <row r="91" spans="2:15" ht="23.25">
      <c r="B91" s="66"/>
      <c r="C91" s="66"/>
      <c r="D91" s="66"/>
      <c r="E91" s="66"/>
      <c r="F91" s="66"/>
      <c r="G91" s="66"/>
      <c r="H91" s="66"/>
      <c r="I91" s="66"/>
      <c r="J91" s="66"/>
      <c r="K91" s="66"/>
      <c r="L91" s="229"/>
      <c r="M91" s="66"/>
      <c r="N91" s="66"/>
      <c r="O91" s="66"/>
    </row>
    <row r="92" spans="2:15" ht="23.25">
      <c r="B92" s="66"/>
      <c r="C92" s="66"/>
      <c r="D92" s="66"/>
      <c r="E92" s="66"/>
      <c r="F92" s="66"/>
      <c r="G92" s="66"/>
      <c r="H92" s="66"/>
      <c r="I92" s="66"/>
      <c r="J92" s="66"/>
      <c r="K92" s="66"/>
      <c r="L92" s="229"/>
      <c r="M92" s="66"/>
      <c r="N92" s="66"/>
      <c r="O92" s="66"/>
    </row>
    <row r="93" spans="2:15" ht="23.25">
      <c r="B93" s="66"/>
      <c r="C93" s="66"/>
      <c r="D93" s="66"/>
      <c r="E93" s="66"/>
      <c r="F93" s="66"/>
      <c r="G93" s="66"/>
      <c r="H93" s="66"/>
      <c r="I93" s="66"/>
      <c r="J93" s="66"/>
      <c r="K93" s="66"/>
      <c r="L93" s="229"/>
      <c r="M93" s="66"/>
      <c r="N93" s="66"/>
      <c r="O93" s="66"/>
    </row>
    <row r="94" spans="2:15" ht="23.25">
      <c r="B94" s="66"/>
      <c r="C94" s="66"/>
      <c r="D94" s="66"/>
      <c r="E94" s="66"/>
      <c r="F94" s="66"/>
      <c r="G94" s="66"/>
      <c r="H94" s="66"/>
      <c r="I94" s="66"/>
      <c r="J94" s="66"/>
      <c r="K94" s="66"/>
      <c r="L94" s="229"/>
      <c r="M94" s="66"/>
      <c r="N94" s="66"/>
      <c r="O94" s="66"/>
    </row>
    <row r="95" spans="2:15" ht="23.25">
      <c r="B95" s="66"/>
      <c r="C95" s="66"/>
      <c r="D95" s="66"/>
      <c r="E95" s="66"/>
      <c r="F95" s="66"/>
      <c r="G95" s="66"/>
      <c r="H95" s="66"/>
      <c r="I95" s="66"/>
      <c r="J95" s="66"/>
      <c r="K95" s="66"/>
      <c r="L95" s="229"/>
      <c r="M95" s="66"/>
      <c r="N95" s="66"/>
      <c r="O95" s="66"/>
    </row>
    <row r="96" spans="2:15" ht="23.25">
      <c r="B96" s="66"/>
      <c r="C96" s="66"/>
      <c r="D96" s="66"/>
      <c r="E96" s="66"/>
      <c r="F96" s="66"/>
      <c r="G96" s="66"/>
      <c r="H96" s="66"/>
      <c r="I96" s="66"/>
      <c r="J96" s="66"/>
      <c r="K96" s="66"/>
      <c r="L96" s="229"/>
      <c r="M96" s="66"/>
      <c r="N96" s="66"/>
      <c r="O96" s="66"/>
    </row>
    <row r="97" spans="2:15" ht="23.25">
      <c r="B97" s="66"/>
      <c r="C97" s="66"/>
      <c r="D97" s="66"/>
      <c r="E97" s="66"/>
      <c r="F97" s="66"/>
      <c r="G97" s="66"/>
      <c r="H97" s="66"/>
      <c r="I97" s="66"/>
      <c r="J97" s="66"/>
      <c r="K97" s="66"/>
      <c r="L97" s="229"/>
      <c r="M97" s="66"/>
      <c r="N97" s="66"/>
      <c r="O97" s="66"/>
    </row>
    <row r="98" spans="2:15" ht="23.25">
      <c r="B98" s="66"/>
      <c r="C98" s="66"/>
      <c r="D98" s="66"/>
      <c r="E98" s="66"/>
      <c r="F98" s="66"/>
      <c r="G98" s="66"/>
      <c r="H98" s="66"/>
      <c r="I98" s="66"/>
      <c r="J98" s="66"/>
      <c r="K98" s="66"/>
      <c r="L98" s="229"/>
      <c r="M98" s="66"/>
      <c r="N98" s="66"/>
      <c r="O98" s="66"/>
    </row>
    <row r="99" spans="2:15" ht="23.25">
      <c r="B99" s="66"/>
      <c r="C99" s="66"/>
      <c r="D99" s="66"/>
      <c r="E99" s="66"/>
      <c r="F99" s="66"/>
      <c r="G99" s="66"/>
      <c r="H99" s="66"/>
      <c r="I99" s="66"/>
      <c r="J99" s="66"/>
      <c r="K99" s="66"/>
      <c r="L99" s="229"/>
      <c r="M99" s="66"/>
      <c r="N99" s="66"/>
      <c r="O99" s="66"/>
    </row>
    <row r="100" spans="2:15" ht="23.25">
      <c r="B100" s="66"/>
      <c r="C100" s="66"/>
      <c r="D100" s="66"/>
      <c r="E100" s="66"/>
      <c r="F100" s="66"/>
      <c r="G100" s="66"/>
      <c r="H100" s="66"/>
      <c r="I100" s="66"/>
      <c r="J100" s="66"/>
      <c r="K100" s="66"/>
      <c r="L100" s="229"/>
      <c r="M100" s="66"/>
      <c r="N100" s="66"/>
      <c r="O100" s="66"/>
    </row>
    <row r="101" spans="2:15" ht="23.25">
      <c r="B101" s="66"/>
      <c r="C101" s="66"/>
      <c r="D101" s="66"/>
      <c r="E101" s="66"/>
      <c r="F101" s="66"/>
      <c r="G101" s="66"/>
      <c r="H101" s="66"/>
      <c r="I101" s="66"/>
      <c r="J101" s="66"/>
      <c r="K101" s="66"/>
      <c r="L101" s="229"/>
      <c r="M101" s="66"/>
      <c r="N101" s="66"/>
      <c r="O101" s="66"/>
    </row>
    <row r="102" spans="2:15" ht="23.25">
      <c r="B102" s="66"/>
      <c r="C102" s="66"/>
      <c r="D102" s="66"/>
      <c r="E102" s="66"/>
      <c r="F102" s="66"/>
      <c r="G102" s="66"/>
      <c r="H102" s="66"/>
      <c r="I102" s="66"/>
      <c r="J102" s="66"/>
      <c r="K102" s="66"/>
      <c r="L102" s="229"/>
      <c r="M102" s="66"/>
      <c r="N102" s="66"/>
      <c r="O102" s="66"/>
    </row>
    <row r="103" spans="2:15" ht="23.25">
      <c r="B103" s="66"/>
      <c r="C103" s="66"/>
      <c r="D103" s="66"/>
      <c r="E103" s="66"/>
      <c r="F103" s="66"/>
      <c r="G103" s="66"/>
      <c r="H103" s="66"/>
      <c r="I103" s="66"/>
      <c r="J103" s="66"/>
      <c r="K103" s="66"/>
      <c r="L103" s="229"/>
      <c r="M103" s="66"/>
      <c r="N103" s="66"/>
      <c r="O103" s="66"/>
    </row>
    <row r="104" spans="2:15" ht="23.25">
      <c r="B104" s="66"/>
      <c r="C104" s="66"/>
      <c r="D104" s="66"/>
      <c r="E104" s="66"/>
      <c r="F104" s="66"/>
      <c r="G104" s="66"/>
      <c r="H104" s="66"/>
      <c r="I104" s="66"/>
      <c r="J104" s="66"/>
      <c r="K104" s="66"/>
      <c r="L104" s="229"/>
      <c r="M104" s="66"/>
      <c r="N104" s="66"/>
      <c r="O104" s="66"/>
    </row>
    <row r="105" spans="2:15" ht="23.25">
      <c r="B105" s="66"/>
      <c r="C105" s="66"/>
      <c r="D105" s="66"/>
      <c r="E105" s="66"/>
      <c r="F105" s="66"/>
      <c r="G105" s="66"/>
      <c r="H105" s="66"/>
      <c r="I105" s="66"/>
      <c r="J105" s="66"/>
      <c r="K105" s="66"/>
      <c r="L105" s="229"/>
      <c r="M105" s="66"/>
      <c r="N105" s="66"/>
      <c r="O105" s="66"/>
    </row>
    <row r="106" spans="2:15" ht="23.25">
      <c r="B106" s="66"/>
      <c r="C106" s="66"/>
      <c r="D106" s="66"/>
      <c r="E106" s="66"/>
      <c r="F106" s="66"/>
      <c r="G106" s="66"/>
      <c r="H106" s="66"/>
      <c r="I106" s="66"/>
      <c r="J106" s="66"/>
      <c r="K106" s="66"/>
      <c r="L106" s="229"/>
      <c r="M106" s="66"/>
      <c r="N106" s="66"/>
      <c r="O106" s="66"/>
    </row>
    <row r="107" spans="2:15" ht="23.25">
      <c r="B107" s="66"/>
      <c r="C107" s="66"/>
      <c r="D107" s="66"/>
      <c r="E107" s="66"/>
      <c r="F107" s="66"/>
      <c r="G107" s="66"/>
      <c r="H107" s="66"/>
      <c r="I107" s="66"/>
      <c r="J107" s="66"/>
      <c r="K107" s="66"/>
      <c r="L107" s="229"/>
      <c r="M107" s="66"/>
      <c r="N107" s="66"/>
      <c r="O107" s="66"/>
    </row>
    <row r="108" spans="2:15" ht="23.25">
      <c r="B108" s="66"/>
      <c r="C108" s="66"/>
      <c r="D108" s="66"/>
      <c r="E108" s="66"/>
      <c r="F108" s="66"/>
      <c r="G108" s="66"/>
      <c r="H108" s="66"/>
      <c r="I108" s="66"/>
      <c r="J108" s="66"/>
      <c r="K108" s="66"/>
      <c r="L108" s="229"/>
      <c r="M108" s="66"/>
      <c r="N108" s="66"/>
      <c r="O108" s="66"/>
    </row>
    <row r="109" spans="2:15" ht="23.25">
      <c r="B109" s="66"/>
      <c r="C109" s="66"/>
      <c r="D109" s="66"/>
      <c r="E109" s="66"/>
      <c r="F109" s="66"/>
      <c r="G109" s="66"/>
      <c r="H109" s="66"/>
      <c r="I109" s="66"/>
      <c r="J109" s="66"/>
      <c r="K109" s="66"/>
      <c r="L109" s="229"/>
      <c r="M109" s="66"/>
      <c r="N109" s="66"/>
      <c r="O109" s="66"/>
    </row>
    <row r="110" spans="2:15" ht="23.25">
      <c r="B110" s="66"/>
      <c r="C110" s="66"/>
      <c r="D110" s="66"/>
      <c r="E110" s="66"/>
      <c r="F110" s="66"/>
      <c r="G110" s="66"/>
      <c r="H110" s="66"/>
      <c r="I110" s="66"/>
      <c r="J110" s="66"/>
      <c r="K110" s="66"/>
      <c r="L110" s="229"/>
      <c r="M110" s="66"/>
      <c r="N110" s="66"/>
      <c r="O110" s="66"/>
    </row>
    <row r="111" spans="2:15" ht="23.25">
      <c r="B111" s="66"/>
      <c r="C111" s="66"/>
      <c r="D111" s="66"/>
      <c r="E111" s="66"/>
      <c r="F111" s="66"/>
      <c r="G111" s="66"/>
      <c r="H111" s="66"/>
      <c r="I111" s="66"/>
      <c r="J111" s="66"/>
      <c r="K111" s="66"/>
      <c r="L111" s="229"/>
      <c r="M111" s="66"/>
      <c r="N111" s="66"/>
      <c r="O111" s="66"/>
    </row>
    <row r="112" spans="2:15" ht="23.25">
      <c r="B112" s="66"/>
      <c r="C112" s="66"/>
      <c r="D112" s="66"/>
      <c r="E112" s="66"/>
      <c r="F112" s="66"/>
      <c r="G112" s="66"/>
      <c r="H112" s="66"/>
      <c r="I112" s="66"/>
      <c r="J112" s="66"/>
      <c r="K112" s="66"/>
      <c r="L112" s="229"/>
      <c r="M112" s="66"/>
      <c r="N112" s="66"/>
      <c r="O112" s="66"/>
    </row>
    <row r="113" spans="2:15" ht="23.25">
      <c r="B113" s="66"/>
      <c r="C113" s="66"/>
      <c r="D113" s="66"/>
      <c r="E113" s="66"/>
      <c r="F113" s="66"/>
      <c r="G113" s="66"/>
      <c r="H113" s="66"/>
      <c r="I113" s="66"/>
      <c r="J113" s="66"/>
      <c r="K113" s="66"/>
      <c r="L113" s="229"/>
      <c r="M113" s="66"/>
      <c r="N113" s="66"/>
      <c r="O113" s="66"/>
    </row>
    <row r="114" spans="2:15" ht="23.25">
      <c r="B114" s="66"/>
      <c r="C114" s="66"/>
      <c r="D114" s="66"/>
      <c r="E114" s="66"/>
      <c r="F114" s="66"/>
      <c r="G114" s="66"/>
      <c r="H114" s="66"/>
      <c r="I114" s="66"/>
      <c r="J114" s="66"/>
      <c r="K114" s="66"/>
      <c r="L114" s="229"/>
      <c r="M114" s="66"/>
      <c r="N114" s="66"/>
      <c r="O114" s="66"/>
    </row>
    <row r="115" spans="2:15" ht="23.25">
      <c r="B115" s="66"/>
      <c r="C115" s="66"/>
      <c r="D115" s="66"/>
      <c r="E115" s="66"/>
      <c r="F115" s="66"/>
      <c r="G115" s="66"/>
      <c r="H115" s="66"/>
      <c r="I115" s="66"/>
      <c r="J115" s="66"/>
      <c r="K115" s="66"/>
      <c r="L115" s="229"/>
      <c r="M115" s="66"/>
      <c r="N115" s="66"/>
      <c r="O115" s="66"/>
    </row>
    <row r="116" spans="2:15" ht="23.25">
      <c r="B116" s="66"/>
      <c r="C116" s="66"/>
      <c r="D116" s="66"/>
      <c r="E116" s="66"/>
      <c r="F116" s="66"/>
      <c r="G116" s="66"/>
      <c r="H116" s="66"/>
      <c r="I116" s="66"/>
      <c r="J116" s="66"/>
      <c r="K116" s="66"/>
      <c r="L116" s="229"/>
      <c r="M116" s="66"/>
      <c r="N116" s="66"/>
      <c r="O116" s="66"/>
    </row>
    <row r="117" spans="2:15" ht="23.25">
      <c r="B117" s="66"/>
      <c r="C117" s="66"/>
      <c r="D117" s="66"/>
      <c r="E117" s="66"/>
      <c r="F117" s="66"/>
      <c r="G117" s="66"/>
      <c r="H117" s="66"/>
      <c r="I117" s="66"/>
      <c r="J117" s="66"/>
      <c r="K117" s="66"/>
      <c r="L117" s="229"/>
      <c r="M117" s="66"/>
      <c r="N117" s="66"/>
      <c r="O117" s="66"/>
    </row>
    <row r="118" spans="2:15" ht="23.25">
      <c r="B118" s="66"/>
      <c r="C118" s="66"/>
      <c r="D118" s="66"/>
      <c r="E118" s="66"/>
      <c r="F118" s="66"/>
      <c r="G118" s="66"/>
      <c r="H118" s="66"/>
      <c r="I118" s="66"/>
      <c r="J118" s="66"/>
      <c r="K118" s="66"/>
      <c r="L118" s="229"/>
      <c r="M118" s="66"/>
      <c r="N118" s="66"/>
      <c r="O118" s="66"/>
    </row>
    <row r="119" spans="2:15" ht="23.25">
      <c r="B119" s="66"/>
      <c r="C119" s="66"/>
      <c r="D119" s="66"/>
      <c r="E119" s="66"/>
      <c r="F119" s="66"/>
      <c r="G119" s="66"/>
      <c r="H119" s="66"/>
      <c r="I119" s="66"/>
      <c r="J119" s="66"/>
      <c r="K119" s="66"/>
      <c r="L119" s="229"/>
      <c r="M119" s="66"/>
      <c r="N119" s="66"/>
      <c r="O119" s="66"/>
    </row>
    <row r="120" spans="2:15" ht="23.25">
      <c r="B120" s="66"/>
      <c r="C120" s="66"/>
      <c r="D120" s="66"/>
      <c r="E120" s="66"/>
      <c r="F120" s="66"/>
      <c r="G120" s="66"/>
      <c r="H120" s="66"/>
      <c r="I120" s="66"/>
      <c r="J120" s="66"/>
      <c r="K120" s="66"/>
      <c r="L120" s="229"/>
      <c r="M120" s="66"/>
      <c r="N120" s="66"/>
      <c r="O120" s="66"/>
    </row>
    <row r="121" spans="2:15" ht="23.25">
      <c r="B121" s="66"/>
      <c r="C121" s="66"/>
      <c r="D121" s="66"/>
      <c r="E121" s="66"/>
      <c r="F121" s="66"/>
      <c r="G121" s="66"/>
      <c r="H121" s="66"/>
      <c r="I121" s="66"/>
      <c r="J121" s="66"/>
      <c r="K121" s="66"/>
      <c r="L121" s="229"/>
      <c r="M121" s="66"/>
      <c r="N121" s="66"/>
      <c r="O121" s="66"/>
    </row>
    <row r="122" spans="2:15" ht="23.25">
      <c r="B122" s="66"/>
      <c r="C122" s="66"/>
      <c r="D122" s="66"/>
      <c r="E122" s="66"/>
      <c r="F122" s="66"/>
      <c r="G122" s="66"/>
      <c r="H122" s="66"/>
      <c r="I122" s="66"/>
      <c r="J122" s="66"/>
      <c r="K122" s="66"/>
      <c r="L122" s="229"/>
      <c r="M122" s="66"/>
      <c r="N122" s="66"/>
      <c r="O122" s="66"/>
    </row>
    <row r="123" spans="2:15" ht="23.25">
      <c r="B123" s="66"/>
      <c r="C123" s="66"/>
      <c r="D123" s="66"/>
      <c r="E123" s="66"/>
      <c r="F123" s="66"/>
      <c r="G123" s="66"/>
      <c r="H123" s="66"/>
      <c r="I123" s="66"/>
      <c r="J123" s="66"/>
      <c r="K123" s="66"/>
      <c r="L123" s="229"/>
      <c r="M123" s="66"/>
      <c r="N123" s="66"/>
      <c r="O123" s="66"/>
    </row>
    <row r="124" spans="2:15" ht="23.25">
      <c r="B124" s="66"/>
      <c r="C124" s="66"/>
      <c r="D124" s="66"/>
      <c r="E124" s="66"/>
      <c r="F124" s="66"/>
      <c r="G124" s="66"/>
      <c r="H124" s="66"/>
      <c r="I124" s="66"/>
      <c r="J124" s="66"/>
      <c r="K124" s="66"/>
      <c r="L124" s="229"/>
      <c r="M124" s="66"/>
      <c r="N124" s="66"/>
      <c r="O124" s="66"/>
    </row>
    <row r="125" spans="2:15" ht="23.25">
      <c r="B125" s="66"/>
      <c r="C125" s="66"/>
      <c r="D125" s="66"/>
      <c r="E125" s="66"/>
      <c r="F125" s="66"/>
      <c r="G125" s="66"/>
      <c r="H125" s="66"/>
      <c r="I125" s="66"/>
      <c r="J125" s="66"/>
      <c r="K125" s="66"/>
      <c r="L125" s="229"/>
      <c r="M125" s="66"/>
      <c r="N125" s="66"/>
      <c r="O125" s="66"/>
    </row>
    <row r="126" spans="2:15" ht="23.25">
      <c r="B126" s="66"/>
      <c r="C126" s="66"/>
      <c r="D126" s="66"/>
      <c r="E126" s="66"/>
      <c r="F126" s="66"/>
      <c r="G126" s="66"/>
      <c r="H126" s="66"/>
      <c r="I126" s="66"/>
      <c r="J126" s="66"/>
      <c r="K126" s="66"/>
      <c r="L126" s="229"/>
      <c r="M126" s="66"/>
      <c r="N126" s="66"/>
      <c r="O126" s="66"/>
    </row>
    <row r="127" spans="2:15" ht="23.25">
      <c r="B127" s="66"/>
      <c r="C127" s="66"/>
      <c r="D127" s="66"/>
      <c r="E127" s="66"/>
      <c r="F127" s="66"/>
      <c r="G127" s="66"/>
      <c r="H127" s="66"/>
      <c r="I127" s="66"/>
      <c r="J127" s="66"/>
      <c r="K127" s="66"/>
      <c r="L127" s="229"/>
      <c r="M127" s="66"/>
      <c r="N127" s="66"/>
      <c r="O127" s="66"/>
    </row>
    <row r="128" spans="2:15" ht="23.25">
      <c r="B128" s="66"/>
      <c r="C128" s="66"/>
      <c r="D128" s="66"/>
      <c r="E128" s="66"/>
      <c r="F128" s="66"/>
      <c r="G128" s="66"/>
      <c r="H128" s="66"/>
      <c r="I128" s="66"/>
      <c r="J128" s="66"/>
      <c r="K128" s="66"/>
      <c r="L128" s="229"/>
      <c r="M128" s="66"/>
      <c r="N128" s="66"/>
      <c r="O128" s="66"/>
    </row>
    <row r="129" spans="2:15" ht="23.25">
      <c r="B129" s="66"/>
      <c r="C129" s="66"/>
      <c r="D129" s="66"/>
      <c r="E129" s="66"/>
      <c r="F129" s="66"/>
      <c r="G129" s="66"/>
      <c r="H129" s="66"/>
      <c r="I129" s="66"/>
      <c r="J129" s="66"/>
      <c r="K129" s="66"/>
      <c r="L129" s="229"/>
      <c r="M129" s="66"/>
      <c r="N129" s="66"/>
      <c r="O129" s="66"/>
    </row>
    <row r="130" spans="2:15" ht="23.25">
      <c r="B130" s="66"/>
      <c r="C130" s="66"/>
      <c r="D130" s="66"/>
      <c r="E130" s="66"/>
      <c r="F130" s="66"/>
      <c r="G130" s="66"/>
      <c r="H130" s="66"/>
      <c r="I130" s="66"/>
      <c r="J130" s="66"/>
      <c r="K130" s="66"/>
      <c r="L130" s="229"/>
      <c r="M130" s="66"/>
      <c r="N130" s="66"/>
      <c r="O130" s="66"/>
    </row>
    <row r="131" spans="2:15" ht="23.25">
      <c r="B131" s="66"/>
      <c r="C131" s="66"/>
      <c r="D131" s="66"/>
      <c r="E131" s="66"/>
      <c r="F131" s="66"/>
      <c r="G131" s="66"/>
      <c r="H131" s="66"/>
      <c r="I131" s="66"/>
      <c r="J131" s="66"/>
      <c r="K131" s="66"/>
      <c r="L131" s="229"/>
      <c r="M131" s="66"/>
      <c r="N131" s="66"/>
      <c r="O131" s="66"/>
    </row>
    <row r="132" spans="2:15" ht="23.25">
      <c r="B132" s="66"/>
      <c r="C132" s="66"/>
      <c r="D132" s="66"/>
      <c r="E132" s="66"/>
      <c r="F132" s="66"/>
      <c r="G132" s="66"/>
      <c r="H132" s="66"/>
      <c r="I132" s="66"/>
      <c r="J132" s="66"/>
      <c r="K132" s="66"/>
      <c r="L132" s="229"/>
      <c r="M132" s="66"/>
      <c r="N132" s="66"/>
      <c r="O132" s="66"/>
    </row>
    <row r="133" spans="2:15" ht="23.25">
      <c r="B133" s="66"/>
      <c r="C133" s="66"/>
      <c r="D133" s="66"/>
      <c r="E133" s="66"/>
      <c r="F133" s="66"/>
      <c r="G133" s="66"/>
      <c r="H133" s="66"/>
      <c r="I133" s="66"/>
      <c r="J133" s="66"/>
      <c r="K133" s="66"/>
      <c r="L133" s="229"/>
      <c r="M133" s="66"/>
      <c r="N133" s="66"/>
      <c r="O133" s="66"/>
    </row>
    <row r="134" spans="12:15" ht="23.25">
      <c r="L134" s="229"/>
      <c r="M134" s="66"/>
      <c r="N134" s="66"/>
      <c r="O134" s="66"/>
    </row>
    <row r="135" spans="12:15" ht="23.25">
      <c r="L135" s="229"/>
      <c r="M135" s="66"/>
      <c r="N135" s="66"/>
      <c r="O135" s="66"/>
    </row>
    <row r="136" spans="12:13" ht="23.25">
      <c r="L136" s="229"/>
      <c r="M136" s="66"/>
    </row>
    <row r="137" spans="12:12" ht="23.25">
      <c r="L137" s="229"/>
    </row>
    <row r="138" spans="12:12" ht="23.25">
      <c r="L138" s="229"/>
    </row>
    <row r="139" spans="12:12" ht="23.25">
      <c r="L139" s="229"/>
    </row>
  </sheetData>
  <sheetProtection algorithmName="SHA-512" hashValue="BZGd673MWF2Qwd2i2GPOJjBQ4dq0wIacWTqFHLxCJuU35zoR5Z+vzDFoMZPtakYd2bMxQ83MViKeD62FY4tA+A==" saltValue="WLBzYXdD+YqIqsKOrYZj8A==" spinCount="100000" sheet="1" selectLockedCells="1"/>
  <mergeCells count="103">
    <mergeCell ref="A18:B18"/>
    <mergeCell ref="A19:B19"/>
    <mergeCell ref="A29:B33"/>
    <mergeCell ref="A6:B6"/>
    <mergeCell ref="A7:K7"/>
    <mergeCell ref="A8:B8"/>
    <mergeCell ref="A9:K9"/>
    <mergeCell ref="A10:B10"/>
    <mergeCell ref="A11:B11"/>
    <mergeCell ref="A25:B25"/>
    <mergeCell ref="A26:B26"/>
    <mergeCell ref="A27:B27"/>
    <mergeCell ref="A28:B28"/>
    <mergeCell ref="E22:K22"/>
    <mergeCell ref="C23:D23"/>
    <mergeCell ref="E23:K23"/>
    <mergeCell ref="C19:D19"/>
    <mergeCell ref="E19:K19"/>
    <mergeCell ref="C10:D10"/>
    <mergeCell ref="E10:K10"/>
    <mergeCell ref="E24:H24"/>
    <mergeCell ref="B62:D62"/>
    <mergeCell ref="B65:C65"/>
    <mergeCell ref="A35:K35"/>
    <mergeCell ref="A20:B20"/>
    <mergeCell ref="A21:B21"/>
    <mergeCell ref="A22:B22"/>
    <mergeCell ref="A23:B23"/>
    <mergeCell ref="A24:B24"/>
    <mergeCell ref="A12:B12"/>
    <mergeCell ref="A13:B13"/>
    <mergeCell ref="A14:B14"/>
    <mergeCell ref="C27:D27"/>
    <mergeCell ref="C28:D28"/>
    <mergeCell ref="C29:D33"/>
    <mergeCell ref="E29:K33"/>
    <mergeCell ref="C24:D24"/>
    <mergeCell ref="C25:D25"/>
    <mergeCell ref="C26:D26"/>
    <mergeCell ref="C21:D21"/>
    <mergeCell ref="E21:K21"/>
    <mergeCell ref="C22:D22"/>
    <mergeCell ref="A15:B15"/>
    <mergeCell ref="A16:B16"/>
    <mergeCell ref="A17:B17"/>
    <mergeCell ref="R14:U14"/>
    <mergeCell ref="C20:D20"/>
    <mergeCell ref="E20:K20"/>
    <mergeCell ref="R15:U15"/>
    <mergeCell ref="R11:U11"/>
    <mergeCell ref="C15:D15"/>
    <mergeCell ref="E15:K15"/>
    <mergeCell ref="R12:U12"/>
    <mergeCell ref="C18:D18"/>
    <mergeCell ref="E18:K18"/>
    <mergeCell ref="R13:U13"/>
    <mergeCell ref="C17:D17"/>
    <mergeCell ref="C16:D16"/>
    <mergeCell ref="E16:J16"/>
    <mergeCell ref="E17:J17"/>
    <mergeCell ref="C12:D12"/>
    <mergeCell ref="E12:K12"/>
    <mergeCell ref="C13:D13"/>
    <mergeCell ref="E13:K13"/>
    <mergeCell ref="C14:D14"/>
    <mergeCell ref="E14:K14"/>
    <mergeCell ref="C11:D11"/>
    <mergeCell ref="E11:K11"/>
    <mergeCell ref="G5:I5"/>
    <mergeCell ref="G3:I3"/>
    <mergeCell ref="J3:K3"/>
    <mergeCell ref="J5:K5"/>
    <mergeCell ref="A2:K2"/>
    <mergeCell ref="A4:B4"/>
    <mergeCell ref="A3:B3"/>
    <mergeCell ref="A5:B5"/>
    <mergeCell ref="C3:F3"/>
    <mergeCell ref="C4:K4"/>
    <mergeCell ref="C5:F5"/>
    <mergeCell ref="F62:J62"/>
    <mergeCell ref="F63:J64"/>
    <mergeCell ref="F65:H65"/>
    <mergeCell ref="I65:J65"/>
    <mergeCell ref="A68:K68"/>
    <mergeCell ref="E25:H25"/>
    <mergeCell ref="E26:H26"/>
    <mergeCell ref="E28:H28"/>
    <mergeCell ref="I24:K24"/>
    <mergeCell ref="I25:K28"/>
    <mergeCell ref="B63:D64"/>
    <mergeCell ref="A67:L67"/>
    <mergeCell ref="B58:D58"/>
    <mergeCell ref="E58:K58"/>
    <mergeCell ref="B59:D59"/>
    <mergeCell ref="E59:K59"/>
    <mergeCell ref="E60:K60"/>
    <mergeCell ref="B60:D60"/>
    <mergeCell ref="C37:K37"/>
    <mergeCell ref="B56:D56"/>
    <mergeCell ref="E56:K56"/>
    <mergeCell ref="B57:D57"/>
    <mergeCell ref="E57:K57"/>
    <mergeCell ref="A54:K54"/>
  </mergeCells>
  <conditionalFormatting sqref="J52">
    <cfRule type="expression" priority="1" dxfId="0" stopIfTrue="1">
      <formula>$H$74="הופעל מחיר מינ'"</formula>
    </cfRule>
  </conditionalFormatting>
  <dataValidations count="5">
    <dataValidation type="list" allowBlank="1" showInputMessage="1" showErrorMessage="1" sqref="E16:J16">
      <formula1>$R$11:$R$15</formula1>
    </dataValidation>
    <dataValidation type="list" allowBlank="1" showInputMessage="1" showErrorMessage="1" sqref="E15:K15">
      <formula1>$R$17:$V$17</formula1>
    </dataValidation>
    <dataValidation type="list" allowBlank="1" showInputMessage="1" showErrorMessage="1" sqref="E20:K23">
      <formula1>$O$11:$O$14</formula1>
    </dataValidation>
    <dataValidation type="list" allowBlank="1" showInputMessage="1" showErrorMessage="1" sqref="E17:J17">
      <formula1>"עבודה רגילה, ע.דחופה -ביצוע תוך 24 שעות לכל המאוחר ממועד הוצאת הזמנה מאושרת"</formula1>
    </dataValidation>
    <dataValidation type="list" allowBlank="1" showInputMessage="1" showErrorMessage="1" sqref="E26">
      <formula1>'קטלוג עם מחירים'!$B$406:$B$448</formula1>
    </dataValidation>
  </dataValidations>
  <printOptions horizontalCentered="1"/>
  <pageMargins left="0.078740157480315" right="0.078740157480315" top="1.14173228346457" bottom="0.393700787401575" header="0.118110236220472" footer="0.31496062992126"/>
  <pageSetup orientation="portrait" paperSize="9" scale="40" r:id="rId2"/>
  <headerFooter scaleWithDoc="0">
    <oddHeader>&amp;L&amp;G&amp;C&amp;"+,רגיל"&amp;14-בלמ"ס-
מדינת ישראל - משרד הביטחון&amp;R&amp;G</oddHeader>
    <oddFooter>&amp;Cעמוד &amp;P מתוך &amp;N</oddFooter>
  </headerFooter>
  <rowBreaks count="4" manualBreakCount="4">
    <brk id="34" max="10" man="1"/>
    <brk id="43" max="10" man="1"/>
    <brk id="53" max="10" man="1"/>
    <brk id="66" max="10" man="1"/>
  </rowBreaks>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2:V136"/>
  <sheetViews>
    <sheetView rightToLeft="1" view="pageBreakPreview" zoomScale="70" zoomScaleNormal="80" zoomScaleSheetLayoutView="70" workbookViewId="0" topLeftCell="A1">
      <selection pane="topLeft" activeCell="J5" sqref="J5:K5"/>
    </sheetView>
  </sheetViews>
  <sheetFormatPr defaultRowHeight="14.25"/>
  <cols>
    <col min="1" max="1" width="20.625" style="43" customWidth="1"/>
    <col min="2" max="2" width="17.625" style="43" customWidth="1"/>
    <col min="3" max="3" width="23.25" style="43" customWidth="1"/>
    <col min="4" max="4" width="29.75" style="43" customWidth="1"/>
    <col min="5" max="5" width="9" style="43"/>
    <col min="6" max="6" width="16.5" style="43" bestFit="1" customWidth="1"/>
    <col min="7" max="7" width="12.625" style="43" customWidth="1"/>
    <col min="8" max="8" width="12.125" style="43" customWidth="1"/>
    <col min="9" max="9" width="13.125" style="43" customWidth="1"/>
    <col min="10" max="10" width="16.75" style="43" customWidth="1"/>
    <col min="11" max="11" width="23.875" style="43" customWidth="1"/>
    <col min="12" max="12" width="12.5" style="43" customWidth="1"/>
    <col min="13" max="13" width="0" style="43" hidden="1" customWidth="1"/>
    <col min="14" max="17" width="9" style="43" hidden="1" customWidth="1"/>
    <col min="18" max="18" width="29.375" style="43" hidden="1" customWidth="1"/>
    <col min="19" max="23" width="9" style="43" hidden="1" customWidth="1"/>
    <col min="24" max="24" width="0" style="43" hidden="1" customWidth="1"/>
    <col min="25" max="16384" width="9" style="43"/>
  </cols>
  <sheetData>
    <row r="2" spans="1:13" ht="39.75" customHeight="1">
      <c r="A2" s="432" t="s">
        <v>860</v>
      </c>
      <c r="B2" s="653"/>
      <c r="C2" s="653"/>
      <c r="D2" s="653"/>
      <c r="E2" s="653"/>
      <c r="F2" s="653"/>
      <c r="G2" s="653"/>
      <c r="H2" s="653"/>
      <c r="I2" s="653"/>
      <c r="J2" s="653"/>
      <c r="K2" s="653"/>
      <c r="L2" s="13"/>
      <c r="M2" s="13"/>
    </row>
    <row r="3" spans="1:13" ht="39.75" customHeight="1" thickBot="1">
      <c r="A3" s="648" t="s">
        <v>856</v>
      </c>
      <c r="B3" s="649"/>
      <c r="C3" s="650"/>
      <c r="D3" s="650"/>
      <c r="E3" s="650"/>
      <c r="F3" s="650"/>
      <c r="G3" s="648" t="s">
        <v>857</v>
      </c>
      <c r="H3" s="651"/>
      <c r="I3" s="651"/>
      <c r="J3" s="652"/>
      <c r="K3" s="650"/>
      <c r="L3" s="13"/>
      <c r="M3" s="13"/>
    </row>
    <row r="4" spans="1:13" ht="69" customHeight="1" thickBot="1">
      <c r="A4" s="648" t="s">
        <v>4</v>
      </c>
      <c r="B4" s="649"/>
      <c r="C4" s="650"/>
      <c r="D4" s="650"/>
      <c r="E4" s="650"/>
      <c r="F4" s="650"/>
      <c r="G4" s="650"/>
      <c r="H4" s="650"/>
      <c r="I4" s="650"/>
      <c r="J4" s="650"/>
      <c r="K4" s="650"/>
      <c r="L4" s="201"/>
      <c r="M4" s="201"/>
    </row>
    <row r="5" spans="1:13" ht="61.5" customHeight="1" thickBot="1">
      <c r="A5" s="648" t="s">
        <v>858</v>
      </c>
      <c r="B5" s="649"/>
      <c r="C5" s="650"/>
      <c r="D5" s="650"/>
      <c r="E5" s="650"/>
      <c r="F5" s="650"/>
      <c r="G5" s="648" t="s">
        <v>859</v>
      </c>
      <c r="H5" s="651"/>
      <c r="I5" s="651"/>
      <c r="J5" s="437"/>
      <c r="K5" s="573"/>
      <c r="L5" s="45"/>
      <c r="M5" s="45"/>
    </row>
    <row r="6" spans="1:13" ht="31.5" customHeight="1">
      <c r="A6" s="309"/>
      <c r="B6" s="310"/>
      <c r="C6" s="26"/>
      <c r="D6" s="26"/>
      <c r="E6" s="26"/>
      <c r="F6" s="26"/>
      <c r="G6" s="309"/>
      <c r="H6" s="311"/>
      <c r="I6" s="311"/>
      <c r="J6" s="312"/>
      <c r="K6" s="26"/>
      <c r="L6" s="45"/>
      <c r="M6" s="45"/>
    </row>
    <row r="7" spans="1:13" ht="31.5" customHeight="1">
      <c r="A7" s="658" t="s">
        <v>898</v>
      </c>
      <c r="B7" s="659"/>
      <c r="C7" s="659"/>
      <c r="D7" s="659"/>
      <c r="E7" s="659"/>
      <c r="F7" s="659"/>
      <c r="G7" s="659"/>
      <c r="H7" s="659"/>
      <c r="I7" s="659"/>
      <c r="J7" s="659"/>
      <c r="K7" s="659"/>
      <c r="L7" s="45"/>
      <c r="M7" s="45"/>
    </row>
    <row r="8" spans="1:17" ht="30.75" customHeight="1">
      <c r="A8" s="660" t="s">
        <v>899</v>
      </c>
      <c r="B8" s="660"/>
      <c r="C8" s="306"/>
      <c r="D8" s="306"/>
      <c r="E8" s="306"/>
      <c r="F8" s="306"/>
      <c r="G8" s="306"/>
      <c r="H8" s="306"/>
      <c r="I8" s="306"/>
      <c r="J8" s="306"/>
      <c r="K8" s="306"/>
      <c r="L8" s="45"/>
      <c r="M8" s="45"/>
      <c r="Q8" s="46"/>
    </row>
    <row r="9" spans="1:17" ht="44.25" customHeight="1">
      <c r="A9" s="628" t="s">
        <v>2</v>
      </c>
      <c r="B9" s="628"/>
      <c r="C9" s="628"/>
      <c r="D9" s="628"/>
      <c r="E9" s="628"/>
      <c r="F9" s="628"/>
      <c r="G9" s="628"/>
      <c r="H9" s="628"/>
      <c r="I9" s="628"/>
      <c r="J9" s="628"/>
      <c r="K9" s="628"/>
      <c r="L9" s="45"/>
      <c r="M9" s="45"/>
      <c r="Q9" s="47"/>
    </row>
    <row r="10" spans="1:17" ht="56.25" customHeight="1">
      <c r="A10" s="629">
        <v>1</v>
      </c>
      <c r="B10" s="629"/>
      <c r="C10" s="619" t="s">
        <v>862</v>
      </c>
      <c r="D10" s="619"/>
      <c r="E10" s="636"/>
      <c r="F10" s="636"/>
      <c r="G10" s="636"/>
      <c r="H10" s="636"/>
      <c r="I10" s="636"/>
      <c r="J10" s="636"/>
      <c r="K10" s="636"/>
      <c r="L10" s="264" t="s">
        <v>5</v>
      </c>
      <c r="M10" s="45"/>
      <c r="Q10" s="46"/>
    </row>
    <row r="11" spans="1:13" ht="56.25" customHeight="1">
      <c r="A11" s="630">
        <v>2</v>
      </c>
      <c r="B11" s="630"/>
      <c r="C11" s="618" t="s">
        <v>7</v>
      </c>
      <c r="D11" s="618"/>
      <c r="E11" s="633"/>
      <c r="F11" s="633"/>
      <c r="G11" s="633"/>
      <c r="H11" s="633"/>
      <c r="I11" s="633"/>
      <c r="J11" s="633"/>
      <c r="K11" s="633"/>
      <c r="L11" s="264" t="s">
        <v>5</v>
      </c>
      <c r="M11" s="45"/>
    </row>
    <row r="12" spans="1:13" ht="56.25" customHeight="1">
      <c r="A12" s="657">
        <v>3</v>
      </c>
      <c r="B12" s="657"/>
      <c r="C12" s="631" t="s">
        <v>8</v>
      </c>
      <c r="D12" s="631"/>
      <c r="E12" s="632">
        <f>$E$53</f>
        <v>0</v>
      </c>
      <c r="F12" s="632"/>
      <c r="G12" s="632"/>
      <c r="H12" s="632"/>
      <c r="I12" s="632"/>
      <c r="J12" s="632"/>
      <c r="K12" s="632"/>
      <c r="L12" s="265" t="s">
        <v>9</v>
      </c>
      <c r="M12" s="45"/>
    </row>
    <row r="13" spans="1:18" ht="56.25" customHeight="1">
      <c r="A13" s="630">
        <v>4</v>
      </c>
      <c r="B13" s="630">
        <v>4</v>
      </c>
      <c r="C13" s="618" t="s">
        <v>10</v>
      </c>
      <c r="D13" s="618"/>
      <c r="E13" s="633"/>
      <c r="F13" s="633"/>
      <c r="G13" s="633"/>
      <c r="H13" s="633"/>
      <c r="I13" s="633"/>
      <c r="J13" s="633"/>
      <c r="K13" s="633"/>
      <c r="L13" s="264" t="s">
        <v>5</v>
      </c>
      <c r="M13" s="45"/>
      <c r="O13" s="48" t="s">
        <v>11</v>
      </c>
      <c r="P13" s="43" t="s">
        <v>39</v>
      </c>
      <c r="R13" s="49" t="s">
        <v>30</v>
      </c>
    </row>
    <row r="14" spans="1:22" ht="56.25" customHeight="1">
      <c r="A14" s="637">
        <v>5</v>
      </c>
      <c r="B14" s="637"/>
      <c r="C14" s="634" t="s">
        <v>13</v>
      </c>
      <c r="D14" s="634"/>
      <c r="E14" s="635"/>
      <c r="F14" s="635"/>
      <c r="G14" s="635"/>
      <c r="H14" s="635"/>
      <c r="I14" s="635"/>
      <c r="J14" s="635"/>
      <c r="K14" s="635"/>
      <c r="L14" s="264" t="s">
        <v>5</v>
      </c>
      <c r="M14" s="45"/>
      <c r="O14" s="43" t="s">
        <v>14</v>
      </c>
      <c r="P14" s="43" t="s">
        <v>36</v>
      </c>
      <c r="R14" s="622" t="s">
        <v>32</v>
      </c>
      <c r="S14" s="623"/>
      <c r="T14" s="623"/>
      <c r="U14" s="624"/>
      <c r="V14" s="50">
        <v>1</v>
      </c>
    </row>
    <row r="15" spans="1:22" ht="56.25" customHeight="1">
      <c r="A15" s="630">
        <v>6</v>
      </c>
      <c r="B15" s="630">
        <v>6</v>
      </c>
      <c r="C15" s="618" t="s">
        <v>19</v>
      </c>
      <c r="D15" s="618"/>
      <c r="E15" s="625"/>
      <c r="F15" s="625"/>
      <c r="G15" s="625"/>
      <c r="H15" s="625"/>
      <c r="I15" s="625"/>
      <c r="J15" s="625"/>
      <c r="K15" s="625"/>
      <c r="L15" s="264" t="s">
        <v>5</v>
      </c>
      <c r="M15" s="45"/>
      <c r="O15" s="43" t="s">
        <v>20</v>
      </c>
      <c r="R15" s="626" t="s">
        <v>34</v>
      </c>
      <c r="S15" s="626"/>
      <c r="T15" s="626"/>
      <c r="U15" s="626"/>
      <c r="V15" s="50">
        <v>1.05</v>
      </c>
    </row>
    <row r="16" spans="1:22" ht="56.25" customHeight="1">
      <c r="A16" s="629">
        <v>7</v>
      </c>
      <c r="B16" s="629"/>
      <c r="C16" s="619" t="s">
        <v>180</v>
      </c>
      <c r="D16" s="619"/>
      <c r="E16" s="627" t="s">
        <v>32</v>
      </c>
      <c r="F16" s="451"/>
      <c r="G16" s="451"/>
      <c r="H16" s="451"/>
      <c r="I16" s="451"/>
      <c r="J16" s="451"/>
      <c r="K16" s="270">
        <f>VLOOKUP($E$16,$R$14:$V$18,5,FALSE)</f>
        <v>1</v>
      </c>
      <c r="L16" s="264" t="s">
        <v>5</v>
      </c>
      <c r="M16" s="45"/>
      <c r="O16" s="43" t="s">
        <v>23</v>
      </c>
      <c r="R16" s="626" t="s">
        <v>37</v>
      </c>
      <c r="S16" s="626"/>
      <c r="T16" s="626"/>
      <c r="U16" s="626"/>
      <c r="V16" s="50">
        <v>1.05</v>
      </c>
    </row>
    <row r="17" spans="1:22" ht="56.25" customHeight="1">
      <c r="A17" s="630">
        <v>8</v>
      </c>
      <c r="B17" s="630">
        <v>8</v>
      </c>
      <c r="C17" s="618" t="s">
        <v>842</v>
      </c>
      <c r="D17" s="618"/>
      <c r="E17" s="611" t="s">
        <v>691</v>
      </c>
      <c r="F17" s="638"/>
      <c r="G17" s="638"/>
      <c r="H17" s="638"/>
      <c r="I17" s="638"/>
      <c r="J17" s="638"/>
      <c r="K17" s="271">
        <f>IF($E$17="ע.דחופה -ביצוע תוך 24 שעות לכל המאוחר ממועד הוצאת הזמנה מאושרת",1.2,1)</f>
        <v>1</v>
      </c>
      <c r="L17" s="264" t="s">
        <v>5</v>
      </c>
      <c r="M17" s="45"/>
      <c r="O17" s="43" t="s">
        <v>27</v>
      </c>
      <c r="R17" s="626" t="s">
        <v>40</v>
      </c>
      <c r="S17" s="626"/>
      <c r="T17" s="626"/>
      <c r="U17" s="626"/>
      <c r="V17" s="50">
        <v>1.1000000000000001</v>
      </c>
    </row>
    <row r="18" spans="1:22" ht="56.25" customHeight="1">
      <c r="A18" s="629">
        <v>9</v>
      </c>
      <c r="B18" s="629">
        <v>9</v>
      </c>
      <c r="C18" s="619" t="s">
        <v>25</v>
      </c>
      <c r="D18" s="619"/>
      <c r="E18" s="627"/>
      <c r="F18" s="627"/>
      <c r="G18" s="627"/>
      <c r="H18" s="627"/>
      <c r="I18" s="627"/>
      <c r="J18" s="627"/>
      <c r="K18" s="627"/>
      <c r="L18" s="264" t="s">
        <v>5</v>
      </c>
      <c r="M18" s="45"/>
      <c r="R18" s="626" t="s">
        <v>42</v>
      </c>
      <c r="S18" s="626"/>
      <c r="T18" s="626"/>
      <c r="U18" s="626"/>
      <c r="V18" s="50">
        <v>1.05</v>
      </c>
    </row>
    <row r="19" spans="1:13" ht="56.25" customHeight="1">
      <c r="A19" s="630">
        <v>10</v>
      </c>
      <c r="B19" s="630">
        <v>10</v>
      </c>
      <c r="C19" s="618" t="s">
        <v>29</v>
      </c>
      <c r="D19" s="618"/>
      <c r="E19" s="633"/>
      <c r="F19" s="633"/>
      <c r="G19" s="633"/>
      <c r="H19" s="633"/>
      <c r="I19" s="633"/>
      <c r="J19" s="633"/>
      <c r="K19" s="633"/>
      <c r="L19" s="264" t="s">
        <v>5</v>
      </c>
      <c r="M19" s="45"/>
    </row>
    <row r="20" spans="1:13" ht="56.25" customHeight="1">
      <c r="A20" s="629">
        <v>11</v>
      </c>
      <c r="B20" s="629">
        <v>11</v>
      </c>
      <c r="C20" s="619" t="s">
        <v>31</v>
      </c>
      <c r="D20" s="619"/>
      <c r="E20" s="627"/>
      <c r="F20" s="627"/>
      <c r="G20" s="627"/>
      <c r="H20" s="627"/>
      <c r="I20" s="627"/>
      <c r="J20" s="627"/>
      <c r="K20" s="627"/>
      <c r="L20" s="264" t="s">
        <v>5</v>
      </c>
      <c r="M20" s="45"/>
    </row>
    <row r="21" spans="1:22" ht="56.25" customHeight="1">
      <c r="A21" s="630">
        <v>12</v>
      </c>
      <c r="B21" s="630">
        <v>12</v>
      </c>
      <c r="C21" s="618" t="s">
        <v>33</v>
      </c>
      <c r="D21" s="618"/>
      <c r="E21" s="633"/>
      <c r="F21" s="633"/>
      <c r="G21" s="633"/>
      <c r="H21" s="633"/>
      <c r="I21" s="633"/>
      <c r="J21" s="633"/>
      <c r="K21" s="633"/>
      <c r="L21" s="264" t="s">
        <v>5</v>
      </c>
      <c r="M21" s="45"/>
      <c r="R21" s="43" t="s">
        <v>649</v>
      </c>
      <c r="S21" s="43" t="s">
        <v>15</v>
      </c>
      <c r="T21" s="43" t="s">
        <v>16</v>
      </c>
      <c r="U21" s="43" t="s">
        <v>17</v>
      </c>
      <c r="V21" s="43" t="s">
        <v>18</v>
      </c>
    </row>
    <row r="22" spans="1:13" ht="56.25" customHeight="1">
      <c r="A22" s="629">
        <v>13</v>
      </c>
      <c r="B22" s="629">
        <v>13</v>
      </c>
      <c r="C22" s="619" t="s">
        <v>35</v>
      </c>
      <c r="D22" s="619"/>
      <c r="E22" s="627"/>
      <c r="F22" s="627"/>
      <c r="G22" s="627"/>
      <c r="H22" s="627"/>
      <c r="I22" s="627"/>
      <c r="J22" s="627"/>
      <c r="K22" s="627"/>
      <c r="L22" s="264" t="s">
        <v>5</v>
      </c>
      <c r="M22" s="45"/>
    </row>
    <row r="23" spans="1:13" ht="56.25" customHeight="1">
      <c r="A23" s="630">
        <v>14</v>
      </c>
      <c r="B23" s="630">
        <v>14</v>
      </c>
      <c r="C23" s="618" t="s">
        <v>38</v>
      </c>
      <c r="D23" s="618"/>
      <c r="E23" s="633"/>
      <c r="F23" s="633"/>
      <c r="G23" s="633"/>
      <c r="H23" s="633"/>
      <c r="I23" s="633"/>
      <c r="J23" s="633"/>
      <c r="K23" s="633"/>
      <c r="L23" s="264" t="s">
        <v>5</v>
      </c>
      <c r="M23" s="45"/>
    </row>
    <row r="24" spans="1:13" ht="56.25" customHeight="1">
      <c r="A24" s="629">
        <v>15</v>
      </c>
      <c r="B24" s="629">
        <v>15</v>
      </c>
      <c r="C24" s="619" t="s">
        <v>878</v>
      </c>
      <c r="D24" s="619"/>
      <c r="E24" s="609"/>
      <c r="F24" s="610"/>
      <c r="G24" s="610"/>
      <c r="H24" s="610"/>
      <c r="I24" s="612" t="s">
        <v>879</v>
      </c>
      <c r="J24" s="613"/>
      <c r="K24" s="613"/>
      <c r="L24" s="264" t="s">
        <v>5</v>
      </c>
      <c r="M24" s="45"/>
    </row>
    <row r="25" spans="1:13" ht="56.25" customHeight="1">
      <c r="A25" s="630">
        <v>16</v>
      </c>
      <c r="B25" s="630">
        <v>16</v>
      </c>
      <c r="C25" s="618" t="s">
        <v>43</v>
      </c>
      <c r="D25" s="618"/>
      <c r="E25" s="611"/>
      <c r="F25" s="610"/>
      <c r="G25" s="610"/>
      <c r="H25" s="610"/>
      <c r="I25" s="614"/>
      <c r="J25" s="615"/>
      <c r="K25" s="615"/>
      <c r="L25" s="264" t="s">
        <v>5</v>
      </c>
      <c r="M25" s="45"/>
    </row>
    <row r="26" spans="1:13" ht="56.25" customHeight="1">
      <c r="A26" s="629">
        <v>17</v>
      </c>
      <c r="B26" s="629">
        <v>17</v>
      </c>
      <c r="C26" s="619" t="s">
        <v>45</v>
      </c>
      <c r="D26" s="619"/>
      <c r="E26" s="609"/>
      <c r="F26" s="610"/>
      <c r="G26" s="610"/>
      <c r="H26" s="610"/>
      <c r="I26" s="615"/>
      <c r="J26" s="615"/>
      <c r="K26" s="615"/>
      <c r="L26" s="264" t="s">
        <v>5</v>
      </c>
      <c r="M26" s="45"/>
    </row>
    <row r="27" spans="1:13" ht="56.25" customHeight="1">
      <c r="A27" s="630">
        <v>18</v>
      </c>
      <c r="B27" s="630">
        <v>18</v>
      </c>
      <c r="C27" s="618" t="s">
        <v>901</v>
      </c>
      <c r="D27" s="618"/>
      <c r="E27" s="611"/>
      <c r="F27" s="610"/>
      <c r="G27" s="610"/>
      <c r="H27" s="610"/>
      <c r="I27" s="615"/>
      <c r="J27" s="615"/>
      <c r="K27" s="615"/>
      <c r="L27" s="264" t="s">
        <v>5</v>
      </c>
      <c r="M27" s="45"/>
    </row>
    <row r="28" spans="1:13" ht="56.25" customHeight="1">
      <c r="A28" s="629"/>
      <c r="B28" s="629">
        <v>19</v>
      </c>
      <c r="C28" s="619"/>
      <c r="D28" s="619"/>
      <c r="E28" s="609" t="s">
        <v>541</v>
      </c>
      <c r="F28" s="610"/>
      <c r="G28" s="610"/>
      <c r="H28" s="610"/>
      <c r="I28" s="615"/>
      <c r="J28" s="615"/>
      <c r="K28" s="615"/>
      <c r="L28" s="264" t="s">
        <v>5</v>
      </c>
      <c r="M28" s="45"/>
    </row>
    <row r="29" spans="1:13" ht="14.25" customHeight="1">
      <c r="A29" s="656">
        <v>19</v>
      </c>
      <c r="B29" s="656"/>
      <c r="C29" s="646" t="s">
        <v>51</v>
      </c>
      <c r="D29" s="646"/>
      <c r="E29" s="647" t="s">
        <v>655</v>
      </c>
      <c r="F29" s="647"/>
      <c r="G29" s="647"/>
      <c r="H29" s="647"/>
      <c r="I29" s="647"/>
      <c r="J29" s="647"/>
      <c r="K29" s="647"/>
      <c r="L29" s="264"/>
      <c r="M29" s="45"/>
    </row>
    <row r="30" spans="1:13" ht="14.25" customHeight="1">
      <c r="A30" s="656"/>
      <c r="B30" s="656"/>
      <c r="C30" s="646"/>
      <c r="D30" s="646"/>
      <c r="E30" s="647"/>
      <c r="F30" s="647"/>
      <c r="G30" s="647"/>
      <c r="H30" s="647"/>
      <c r="I30" s="647"/>
      <c r="J30" s="647"/>
      <c r="K30" s="647"/>
      <c r="L30" s="45"/>
      <c r="M30" s="45"/>
    </row>
    <row r="31" spans="1:13" ht="14.25" customHeight="1">
      <c r="A31" s="656"/>
      <c r="B31" s="656"/>
      <c r="C31" s="646"/>
      <c r="D31" s="646"/>
      <c r="E31" s="647"/>
      <c r="F31" s="647"/>
      <c r="G31" s="647"/>
      <c r="H31" s="647"/>
      <c r="I31" s="647"/>
      <c r="J31" s="647"/>
      <c r="K31" s="647"/>
      <c r="L31" s="45"/>
      <c r="M31" s="45"/>
    </row>
    <row r="32" spans="1:13" ht="14.25" customHeight="1">
      <c r="A32" s="656"/>
      <c r="B32" s="656"/>
      <c r="C32" s="646"/>
      <c r="D32" s="646"/>
      <c r="E32" s="647"/>
      <c r="F32" s="647"/>
      <c r="G32" s="647"/>
      <c r="H32" s="647"/>
      <c r="I32" s="647"/>
      <c r="J32" s="647"/>
      <c r="K32" s="647"/>
      <c r="L32" s="45"/>
      <c r="M32" s="45"/>
    </row>
    <row r="33" spans="1:13" ht="23.25" customHeight="1">
      <c r="A33" s="656"/>
      <c r="B33" s="656"/>
      <c r="C33" s="646"/>
      <c r="D33" s="646"/>
      <c r="E33" s="647"/>
      <c r="F33" s="647"/>
      <c r="G33" s="647"/>
      <c r="H33" s="647"/>
      <c r="I33" s="647"/>
      <c r="J33" s="647"/>
      <c r="K33" s="647"/>
      <c r="L33" s="45"/>
      <c r="M33" s="45"/>
    </row>
    <row r="34" spans="1:13" ht="14.25">
      <c r="A34" s="44"/>
      <c r="B34" s="45"/>
      <c r="C34" s="45"/>
      <c r="D34" s="45"/>
      <c r="E34" s="45"/>
      <c r="F34" s="45"/>
      <c r="G34" s="45"/>
      <c r="H34" s="45"/>
      <c r="I34" s="45"/>
      <c r="J34" s="45"/>
      <c r="K34" s="45"/>
      <c r="L34" s="45"/>
      <c r="M34" s="45"/>
    </row>
    <row r="35" spans="1:15" ht="42" customHeight="1">
      <c r="A35" s="654" t="s">
        <v>56</v>
      </c>
      <c r="B35" s="591"/>
      <c r="C35" s="591"/>
      <c r="D35" s="591"/>
      <c r="E35" s="591"/>
      <c r="F35" s="591"/>
      <c r="G35" s="591"/>
      <c r="H35" s="591"/>
      <c r="I35" s="591"/>
      <c r="J35" s="591"/>
      <c r="K35" s="591"/>
      <c r="L35" s="45"/>
      <c r="M35" s="202"/>
      <c r="N35" s="51"/>
      <c r="O35" s="51"/>
    </row>
    <row r="36" spans="1:15" ht="93">
      <c r="A36" s="289" t="s">
        <v>179</v>
      </c>
      <c r="B36" s="289" t="s">
        <v>57</v>
      </c>
      <c r="C36" s="289" t="s">
        <v>58</v>
      </c>
      <c r="D36" s="289" t="s">
        <v>59</v>
      </c>
      <c r="E36" s="289" t="s">
        <v>49</v>
      </c>
      <c r="F36" s="289" t="s">
        <v>60</v>
      </c>
      <c r="G36" s="289" t="s">
        <v>640</v>
      </c>
      <c r="H36" s="289" t="s">
        <v>182</v>
      </c>
      <c r="I36" s="289" t="s">
        <v>641</v>
      </c>
      <c r="J36" s="289" t="s">
        <v>61</v>
      </c>
      <c r="K36" s="289" t="s">
        <v>642</v>
      </c>
      <c r="L36" s="266"/>
      <c r="M36" s="202"/>
      <c r="N36" s="51"/>
      <c r="O36" s="51"/>
    </row>
    <row r="37" spans="1:15" ht="23.25">
      <c r="A37" s="272"/>
      <c r="B37" s="272">
        <v>13</v>
      </c>
      <c r="C37" s="643" t="s">
        <v>656</v>
      </c>
      <c r="D37" s="644"/>
      <c r="E37" s="644"/>
      <c r="F37" s="644"/>
      <c r="G37" s="644"/>
      <c r="H37" s="644"/>
      <c r="I37" s="644"/>
      <c r="J37" s="644"/>
      <c r="K37" s="644"/>
      <c r="L37" s="202"/>
      <c r="M37" s="202"/>
      <c r="N37" s="51"/>
      <c r="O37" s="51"/>
    </row>
    <row r="38" spans="1:15" ht="70.5" thickBot="1">
      <c r="A38" s="290" t="str">
        <f>IF($J$38=0,"-",'קטלוג עם מחירים'!E3)</f>
        <v>-</v>
      </c>
      <c r="B38" s="273">
        <v>13.10</v>
      </c>
      <c r="C38" s="313" t="s">
        <v>657</v>
      </c>
      <c r="D38" s="277" t="s">
        <v>578</v>
      </c>
      <c r="E38" s="313" t="s">
        <v>545</v>
      </c>
      <c r="F38" s="314">
        <v>6000</v>
      </c>
      <c r="G38" s="315" t="s">
        <v>532</v>
      </c>
      <c r="H38" s="315" t="s">
        <v>532</v>
      </c>
      <c r="I38" s="316" t="s">
        <v>532</v>
      </c>
      <c r="J38" s="317">
        <v>0</v>
      </c>
      <c r="K38" s="293">
        <f>F38*J38</f>
        <v>0</v>
      </c>
      <c r="L38" s="267"/>
      <c r="M38" s="202"/>
      <c r="N38" s="51"/>
      <c r="O38" s="51"/>
    </row>
    <row r="39" spans="1:15" ht="71.25" thickTop="1" thickBot="1">
      <c r="A39" s="290" t="str">
        <f>IF($J$39=0,"-",'קטלוג עם מחירים'!E4)</f>
        <v>-</v>
      </c>
      <c r="B39" s="273">
        <v>13.20</v>
      </c>
      <c r="C39" s="273" t="s">
        <v>658</v>
      </c>
      <c r="D39" s="274" t="s">
        <v>578</v>
      </c>
      <c r="E39" s="273" t="s">
        <v>545</v>
      </c>
      <c r="F39" s="275">
        <v>8000</v>
      </c>
      <c r="G39" s="276" t="s">
        <v>532</v>
      </c>
      <c r="H39" s="276" t="s">
        <v>532</v>
      </c>
      <c r="I39" s="282" t="s">
        <v>532</v>
      </c>
      <c r="J39" s="284">
        <v>0</v>
      </c>
      <c r="K39" s="293">
        <f>F39*J39</f>
        <v>0</v>
      </c>
      <c r="L39" s="267"/>
      <c r="M39" s="202"/>
      <c r="N39" s="51"/>
      <c r="O39" s="51"/>
    </row>
    <row r="40" spans="1:14" ht="98.25" customHeight="1" thickTop="1" thickBot="1">
      <c r="A40" s="290" t="str">
        <f>IF(J40=0,"-",IF(AND($E$17="עבודה רגילה",$E$16=$R$15),'קטלוג עם מחירים'!E15,IF(AND($E$17="עבודה רגילה",$E$16=$R$16),'קטלוג עם מחירים'!E20,IF(AND($E$17="עבודה רגילה",$E$16=$R$17),'קטלוג עם מחירים'!E25,IF(AND($E$17="עבודה רגילה",$E$16=$R$18),'קטלוג עם מחירים'!E30,IF(OR($E$17="עבודה רגילה",$K$45&gt;0),'קטלוג עם מחירים'!E5,'קטלוג עם מחירים'!E10))))))</f>
        <v>-</v>
      </c>
      <c r="B40" s="273">
        <v>13.30</v>
      </c>
      <c r="C40" s="273" t="s">
        <v>659</v>
      </c>
      <c r="D40" s="645" t="s">
        <v>660</v>
      </c>
      <c r="E40" s="273" t="s">
        <v>557</v>
      </c>
      <c r="F40" s="275">
        <v>5000</v>
      </c>
      <c r="G40" s="276">
        <f>IF($K$17=1,0.92,1)</f>
        <v>0.92</v>
      </c>
      <c r="H40" s="276">
        <f>IF($K$17=1,$K$16,1)</f>
        <v>1</v>
      </c>
      <c r="I40" s="283">
        <f>$K$17</f>
        <v>1</v>
      </c>
      <c r="J40" s="284">
        <v>0</v>
      </c>
      <c r="K40" s="293">
        <f>IF(I40=1,J40*F40*G40*H40,J40*F40*I40)</f>
        <v>0</v>
      </c>
      <c r="L40" s="202"/>
      <c r="M40" s="54"/>
      <c r="N40" s="51"/>
    </row>
    <row r="41" spans="1:15" ht="77.25" customHeight="1" thickTop="1" thickBot="1">
      <c r="A41" s="290" t="str">
        <f>IF(J41=0,"-",IF(AND($E$17="עבודה רגילה",$E$16=$R$15),'קטלוג עם מחירים'!E16,IF(AND($E$17="עבודה רגילה",$E$16=$R$16),'קטלוג עם מחירים'!E21,IF(AND($E$17="עבודה רגילה",$E$16=$R$17),'קטלוג עם מחירים'!E26,IF(AND($E$17="עבודה רגילה",$E$16=$R$18),'קטלוג עם מחירים'!E31,IF(OR($E$17="עבודה רגילה",$K$45&gt;0),'קטלוג עם מחירים'!E6,'קטלוג עם מחירים'!E11))))))</f>
        <v>-</v>
      </c>
      <c r="B41" s="273">
        <v>13.40</v>
      </c>
      <c r="C41" s="273" t="s">
        <v>661</v>
      </c>
      <c r="D41" s="645"/>
      <c r="E41" s="273" t="s">
        <v>570</v>
      </c>
      <c r="F41" s="275">
        <v>3000</v>
      </c>
      <c r="G41" s="276">
        <f t="shared" si="0" ref="G41:G44">IF($K$17=1,0.92,1)</f>
        <v>0.92</v>
      </c>
      <c r="H41" s="276">
        <f t="shared" si="1" ref="H41:H44">IF($K$17=1,$K$16,1)</f>
        <v>1</v>
      </c>
      <c r="I41" s="283">
        <f t="shared" si="2" ref="I41:I43">$K$17</f>
        <v>1</v>
      </c>
      <c r="J41" s="284">
        <v>0</v>
      </c>
      <c r="K41" s="293">
        <f t="shared" si="3" ref="K41:K44">IF(I41=1,J41*F41*G41*H41,J41*F41*I41)</f>
        <v>0</v>
      </c>
      <c r="L41" s="202"/>
      <c r="M41" s="202"/>
      <c r="N41" s="51"/>
      <c r="O41" s="51"/>
    </row>
    <row r="42" spans="1:15" ht="46.5" customHeight="1" thickTop="1" thickBot="1">
      <c r="A42" s="290" t="str">
        <f>IF(J42=0,"-",IF(AND($E$17="עבודה רגילה",$E$16=$R$15),'קטלוג עם מחירים'!E17,IF(AND($E$17="עבודה רגילה",$E$16=$R$16),'קטלוג עם מחירים'!E22,IF(AND($E$17="עבודה רגילה",$E$16=$R$17),'קטלוג עם מחירים'!E27,IF(AND($E$17="עבודה רגילה",$E$16=$R$18),'קטלוג עם מחירים'!E32,IF(OR($E$17="עבודה רגילה",$K$45&gt;0),'קטלוג עם מחירים'!E7,'קטלוג עם מחירים'!E12))))))</f>
        <v>-</v>
      </c>
      <c r="B42" s="273">
        <v>13.41</v>
      </c>
      <c r="C42" s="273" t="s">
        <v>662</v>
      </c>
      <c r="D42" s="645"/>
      <c r="E42" s="273" t="s">
        <v>570</v>
      </c>
      <c r="F42" s="275">
        <v>4500</v>
      </c>
      <c r="G42" s="276">
        <f t="shared" si="0"/>
        <v>0.92</v>
      </c>
      <c r="H42" s="276">
        <f t="shared" si="1"/>
        <v>1</v>
      </c>
      <c r="I42" s="283">
        <f t="shared" si="2"/>
        <v>1</v>
      </c>
      <c r="J42" s="284">
        <v>0</v>
      </c>
      <c r="K42" s="293">
        <f t="shared" si="3"/>
        <v>0</v>
      </c>
      <c r="L42" s="202"/>
      <c r="M42" s="202"/>
      <c r="N42" s="51"/>
      <c r="O42" s="51"/>
    </row>
    <row r="43" spans="1:15" ht="117" customHeight="1" thickTop="1" thickBot="1">
      <c r="A43" s="290" t="str">
        <f>IF($J$43=0,"-",IF(OR($E$17="עבודה רגילה",$K$45&gt;0),'קטלוג עם מחירים'!E8,'קטלוג עם מחירים'!E13))</f>
        <v>-</v>
      </c>
      <c r="B43" s="273">
        <v>13.62</v>
      </c>
      <c r="C43" s="273" t="s">
        <v>663</v>
      </c>
      <c r="D43" s="274" t="s">
        <v>664</v>
      </c>
      <c r="E43" s="273" t="s">
        <v>545</v>
      </c>
      <c r="F43" s="275">
        <v>1500</v>
      </c>
      <c r="G43" s="276">
        <f t="shared" si="0"/>
        <v>0.92</v>
      </c>
      <c r="H43" s="276">
        <f>1</f>
        <v>1</v>
      </c>
      <c r="I43" s="283">
        <f t="shared" si="2"/>
        <v>1</v>
      </c>
      <c r="J43" s="284">
        <v>0</v>
      </c>
      <c r="K43" s="293">
        <f t="shared" si="3"/>
        <v>0</v>
      </c>
      <c r="L43" s="202"/>
      <c r="M43" s="202"/>
      <c r="N43" s="51"/>
      <c r="O43" s="51"/>
    </row>
    <row r="44" spans="1:15" ht="44.25" customHeight="1" thickTop="1" thickBot="1">
      <c r="A44" s="290" t="str">
        <f>IF(J44=0,"-",IF(AND($E$17="עבודה רגילה",$E$16=$R$15),'קטלוג עם מחירים'!E19,IF(AND($E$17="עבודה רגילה",$E$16=$R$16),'קטלוג עם מחירים'!E24,IF(AND($E$17="עבודה רגילה",$E$16=$R$17),'קטלוג עם מחירים'!E29,IF(AND($E$17="עבודה רגילה",$E$16=$R$18),'קטלוג עם מחירים'!E34,IF(OR($E$17="עבודה רגילה",$K$45&gt;0),'קטלוג עם מחירים'!E9,'קטלוג עם מחירים'!E14))))))</f>
        <v>-</v>
      </c>
      <c r="B44" s="273">
        <v>13.70</v>
      </c>
      <c r="C44" s="273" t="s">
        <v>575</v>
      </c>
      <c r="D44" s="274"/>
      <c r="E44" s="273" t="s">
        <v>82</v>
      </c>
      <c r="F44" s="275">
        <v>3500</v>
      </c>
      <c r="G44" s="276">
        <f t="shared" si="0"/>
        <v>0.92</v>
      </c>
      <c r="H44" s="276">
        <f t="shared" si="1"/>
        <v>1</v>
      </c>
      <c r="I44" s="283">
        <f>$K$17</f>
        <v>1</v>
      </c>
      <c r="J44" s="284">
        <v>0</v>
      </c>
      <c r="K44" s="293">
        <f t="shared" si="3"/>
        <v>0</v>
      </c>
      <c r="L44" s="202"/>
      <c r="M44" s="202"/>
      <c r="N44" s="51"/>
      <c r="O44" s="51"/>
    </row>
    <row r="45" spans="1:15" ht="167.25" customHeight="1" thickTop="1">
      <c r="A45" s="291" t="str">
        <f>IF(K45&gt;0,'קטלוג עם מחירים'!$E$56,"-")</f>
        <v>-</v>
      </c>
      <c r="B45" s="278">
        <v>10.199999999999999</v>
      </c>
      <c r="C45" s="278" t="s">
        <v>646</v>
      </c>
      <c r="D45" s="279" t="s">
        <v>48</v>
      </c>
      <c r="E45" s="278" t="s">
        <v>130</v>
      </c>
      <c r="F45" s="280">
        <v>15000</v>
      </c>
      <c r="G45" s="281" t="s">
        <v>532</v>
      </c>
      <c r="H45" s="281" t="s">
        <v>532</v>
      </c>
      <c r="I45" s="281" t="s">
        <v>532</v>
      </c>
      <c r="J45" s="294" t="str">
        <f>IF($K$45&gt;0,"הופעל מחיר מקס'","לא נדרש")</f>
        <v>לא נדרש</v>
      </c>
      <c r="K45" s="292">
        <f>IF(AND($K$17=1.2,(SUM($K$40:$K$44)-SUM($K$40:$K$44)/1.2)&gt;15000),15000,0)</f>
        <v>0</v>
      </c>
      <c r="L45" s="202"/>
      <c r="M45" s="202"/>
      <c r="N45" s="51"/>
      <c r="O45" s="51"/>
    </row>
    <row r="46" spans="1:15" ht="15" customHeight="1">
      <c r="A46" s="44"/>
      <c r="B46" s="45"/>
      <c r="C46" s="45"/>
      <c r="D46" s="45"/>
      <c r="E46" s="45"/>
      <c r="F46" s="45"/>
      <c r="G46" s="45"/>
      <c r="H46" s="45"/>
      <c r="I46" s="45"/>
      <c r="J46" s="45"/>
      <c r="K46" s="45"/>
      <c r="L46" s="268"/>
      <c r="M46" s="202"/>
      <c r="N46" s="51"/>
      <c r="O46" s="51"/>
    </row>
    <row r="47" spans="1:15" ht="77.25" customHeight="1">
      <c r="A47" s="654" t="s">
        <v>169</v>
      </c>
      <c r="B47" s="655"/>
      <c r="C47" s="655"/>
      <c r="D47" s="655"/>
      <c r="E47" s="655"/>
      <c r="F47" s="655"/>
      <c r="G47" s="655"/>
      <c r="H47" s="655"/>
      <c r="I47" s="655"/>
      <c r="J47" s="655"/>
      <c r="K47" s="655"/>
      <c r="L47" s="202"/>
      <c r="M47" s="202"/>
      <c r="N47" s="51"/>
      <c r="O47" s="51"/>
    </row>
    <row r="48" spans="1:15" ht="77.25" customHeight="1">
      <c r="A48" s="295"/>
      <c r="B48" s="259"/>
      <c r="C48" s="259"/>
      <c r="D48" s="259"/>
      <c r="E48" s="259"/>
      <c r="F48" s="259"/>
      <c r="G48" s="259"/>
      <c r="H48" s="259"/>
      <c r="I48" s="259"/>
      <c r="J48" s="259"/>
      <c r="K48" s="259"/>
      <c r="L48" s="260"/>
      <c r="M48" s="260"/>
      <c r="N48" s="51"/>
      <c r="O48" s="51"/>
    </row>
    <row r="49" spans="1:13" s="52" customFormat="1" ht="104.25" customHeight="1">
      <c r="A49" s="296"/>
      <c r="B49" s="606" t="s">
        <v>900</v>
      </c>
      <c r="C49" s="606"/>
      <c r="D49" s="606"/>
      <c r="E49" s="620">
        <f>IF($K$45=0,SUM($K$38:$K$44),SUM($K$38:$K$39)+SUM($K$40:$K$44)/$K$17+$K$45)</f>
        <v>0</v>
      </c>
      <c r="F49" s="621"/>
      <c r="G49" s="621"/>
      <c r="H49" s="621"/>
      <c r="I49" s="621"/>
      <c r="J49" s="621"/>
      <c r="K49" s="621"/>
      <c r="L49" s="202"/>
      <c r="M49" s="202"/>
    </row>
    <row r="50" spans="1:16" s="52" customFormat="1" ht="104.25" customHeight="1">
      <c r="A50" s="297">
        <f>'קטלוג עם מחירים'!$E$57</f>
        <v>5096155</v>
      </c>
      <c r="B50" s="606" t="s">
        <v>645</v>
      </c>
      <c r="C50" s="606"/>
      <c r="D50" s="606"/>
      <c r="E50" s="620">
        <f>$E$49*0.1</f>
        <v>0</v>
      </c>
      <c r="F50" s="620"/>
      <c r="G50" s="620"/>
      <c r="H50" s="620"/>
      <c r="I50" s="620"/>
      <c r="J50" s="620"/>
      <c r="K50" s="620"/>
      <c r="L50" s="56"/>
      <c r="M50" s="56"/>
      <c r="N50" s="641"/>
      <c r="O50" s="641"/>
      <c r="P50" s="641"/>
    </row>
    <row r="51" spans="1:16" s="52" customFormat="1" ht="104.25" customHeight="1">
      <c r="A51" s="298"/>
      <c r="B51" s="606" t="s">
        <v>738</v>
      </c>
      <c r="C51" s="606"/>
      <c r="D51" s="606"/>
      <c r="E51" s="620">
        <f>$E$50+$E$49</f>
        <v>0</v>
      </c>
      <c r="F51" s="620"/>
      <c r="G51" s="620"/>
      <c r="H51" s="620"/>
      <c r="I51" s="620"/>
      <c r="J51" s="620"/>
      <c r="K51" s="620"/>
      <c r="L51" s="56"/>
      <c r="M51" s="56"/>
      <c r="N51" s="53"/>
      <c r="O51" s="53"/>
      <c r="P51" s="53"/>
    </row>
    <row r="52" spans="1:15" ht="104.25" customHeight="1">
      <c r="A52" s="298"/>
      <c r="B52" s="606" t="s">
        <v>171</v>
      </c>
      <c r="C52" s="606"/>
      <c r="D52" s="606"/>
      <c r="E52" s="620">
        <f>($E$49+$E$50)*0.17</f>
        <v>0</v>
      </c>
      <c r="F52" s="620"/>
      <c r="G52" s="620"/>
      <c r="H52" s="620"/>
      <c r="I52" s="620"/>
      <c r="J52" s="620"/>
      <c r="K52" s="620"/>
      <c r="L52" s="56"/>
      <c r="M52" s="56"/>
      <c r="N52" s="51"/>
      <c r="O52" s="51"/>
    </row>
    <row r="53" spans="1:15" ht="104.25" customHeight="1">
      <c r="A53" s="298"/>
      <c r="B53" s="639" t="s">
        <v>172</v>
      </c>
      <c r="C53" s="639"/>
      <c r="D53" s="639"/>
      <c r="E53" s="640">
        <f>$E$49+$E$50+$E$52</f>
        <v>0</v>
      </c>
      <c r="F53" s="640"/>
      <c r="G53" s="640"/>
      <c r="H53" s="640"/>
      <c r="I53" s="640"/>
      <c r="J53" s="640"/>
      <c r="K53" s="640"/>
      <c r="L53" s="56"/>
      <c r="M53" s="56"/>
      <c r="N53" s="51"/>
      <c r="O53" s="51"/>
    </row>
    <row r="54" spans="1:15" ht="14.25">
      <c r="A54" s="299"/>
      <c r="B54" s="641"/>
      <c r="C54" s="641"/>
      <c r="D54" s="641"/>
      <c r="E54" s="642"/>
      <c r="F54" s="642"/>
      <c r="G54" s="642"/>
      <c r="H54" s="642"/>
      <c r="I54" s="642"/>
      <c r="J54" s="642"/>
      <c r="K54" s="642"/>
      <c r="L54" s="56"/>
      <c r="M54" s="56"/>
      <c r="N54" s="51"/>
      <c r="O54" s="51"/>
    </row>
    <row r="55" spans="1:15" ht="14.25">
      <c r="A55" s="285"/>
      <c r="B55" s="616"/>
      <c r="C55" s="616"/>
      <c r="D55" s="616"/>
      <c r="E55" s="285"/>
      <c r="F55" s="286"/>
      <c r="G55" s="616"/>
      <c r="H55" s="617"/>
      <c r="I55" s="617"/>
      <c r="J55" s="617"/>
      <c r="K55" s="617"/>
      <c r="L55" s="56"/>
      <c r="M55" s="202"/>
      <c r="N55" s="51"/>
      <c r="O55" s="51"/>
    </row>
    <row r="56" spans="1:15" ht="14.25" customHeight="1">
      <c r="A56" s="285"/>
      <c r="B56" s="616"/>
      <c r="C56" s="616"/>
      <c r="D56" s="286"/>
      <c r="E56" s="285"/>
      <c r="F56" s="285"/>
      <c r="G56" s="616"/>
      <c r="H56" s="616"/>
      <c r="I56" s="616"/>
      <c r="J56" s="617"/>
      <c r="K56" s="617"/>
      <c r="L56" s="56"/>
      <c r="M56" s="202"/>
      <c r="N56" s="51"/>
      <c r="O56" s="51"/>
    </row>
    <row r="57" spans="1:15" ht="14.25">
      <c r="A57" s="285"/>
      <c r="B57" s="616"/>
      <c r="C57" s="616"/>
      <c r="D57" s="286"/>
      <c r="E57" s="285"/>
      <c r="F57" s="285"/>
      <c r="G57" s="616"/>
      <c r="H57" s="616"/>
      <c r="I57" s="616"/>
      <c r="J57" s="617"/>
      <c r="K57" s="617"/>
      <c r="L57" s="56"/>
      <c r="M57" s="202"/>
      <c r="N57" s="51"/>
      <c r="O57" s="51"/>
    </row>
    <row r="58" spans="1:15" ht="14.25" customHeight="1">
      <c r="A58" s="285"/>
      <c r="B58" s="616"/>
      <c r="C58" s="616"/>
      <c r="D58" s="287"/>
      <c r="E58" s="285"/>
      <c r="F58" s="285"/>
      <c r="G58" s="616"/>
      <c r="H58" s="616"/>
      <c r="I58" s="616"/>
      <c r="J58" s="617"/>
      <c r="K58" s="617"/>
      <c r="L58" s="56"/>
      <c r="M58" s="202"/>
      <c r="N58" s="51"/>
      <c r="O58" s="51"/>
    </row>
    <row r="59" spans="1:15" ht="14.25">
      <c r="A59" s="285"/>
      <c r="B59" s="286"/>
      <c r="C59" s="286"/>
      <c r="D59" s="287"/>
      <c r="E59" s="286"/>
      <c r="F59" s="286"/>
      <c r="G59" s="286"/>
      <c r="H59" s="286"/>
      <c r="I59" s="286"/>
      <c r="J59" s="286"/>
      <c r="K59" s="286"/>
      <c r="L59" s="202"/>
      <c r="M59" s="202"/>
      <c r="N59" s="51"/>
      <c r="O59" s="51"/>
    </row>
    <row r="60" spans="1:15" ht="14.25">
      <c r="A60" s="45"/>
      <c r="B60" s="54"/>
      <c r="C60" s="54"/>
      <c r="D60" s="54"/>
      <c r="E60" s="54"/>
      <c r="F60" s="54"/>
      <c r="G60" s="54"/>
      <c r="H60" s="54"/>
      <c r="I60" s="54"/>
      <c r="J60" s="54"/>
      <c r="K60" s="54"/>
      <c r="L60" s="202"/>
      <c r="M60" s="202"/>
      <c r="N60" s="51"/>
      <c r="O60" s="51"/>
    </row>
    <row r="61" spans="1:15" ht="104.25" customHeight="1">
      <c r="A61" s="45"/>
      <c r="B61" s="604" t="s">
        <v>877</v>
      </c>
      <c r="C61" s="606"/>
      <c r="D61" s="606"/>
      <c r="E61" s="288"/>
      <c r="F61" s="604" t="s">
        <v>897</v>
      </c>
      <c r="G61" s="605"/>
      <c r="H61" s="605"/>
      <c r="I61" s="605"/>
      <c r="J61" s="605"/>
      <c r="K61" s="45"/>
      <c r="L61" s="202"/>
      <c r="M61" s="202"/>
      <c r="N61" s="51"/>
      <c r="O61" s="51"/>
    </row>
    <row r="62" spans="1:15" ht="104.25" customHeight="1">
      <c r="A62" s="45"/>
      <c r="B62" s="606"/>
      <c r="C62" s="606"/>
      <c r="D62" s="605"/>
      <c r="E62" s="288"/>
      <c r="F62" s="606"/>
      <c r="G62" s="605"/>
      <c r="H62" s="605"/>
      <c r="I62" s="605"/>
      <c r="J62" s="605"/>
      <c r="K62" s="45"/>
      <c r="L62" s="202"/>
      <c r="M62" s="202"/>
      <c r="N62" s="51"/>
      <c r="O62" s="51"/>
    </row>
    <row r="63" spans="1:15" ht="104.25" customHeight="1">
      <c r="A63" s="45"/>
      <c r="B63" s="605"/>
      <c r="C63" s="605"/>
      <c r="D63" s="605"/>
      <c r="E63" s="288"/>
      <c r="F63" s="605"/>
      <c r="G63" s="605"/>
      <c r="H63" s="605"/>
      <c r="I63" s="605"/>
      <c r="J63" s="605"/>
      <c r="K63" s="45"/>
      <c r="L63" s="54"/>
      <c r="M63" s="202"/>
      <c r="N63" s="51"/>
      <c r="O63" s="51"/>
    </row>
    <row r="64" spans="1:15" ht="104.25" customHeight="1">
      <c r="A64" s="45"/>
      <c r="B64" s="606" t="s">
        <v>178</v>
      </c>
      <c r="C64" s="606"/>
      <c r="D64" s="300"/>
      <c r="E64" s="288"/>
      <c r="F64" s="606" t="s">
        <v>178</v>
      </c>
      <c r="G64" s="605"/>
      <c r="H64" s="605"/>
      <c r="I64" s="605"/>
      <c r="J64" s="605"/>
      <c r="K64" s="45"/>
      <c r="L64" s="54"/>
      <c r="M64" s="54"/>
      <c r="N64" s="51"/>
      <c r="O64" s="51"/>
    </row>
    <row r="65" spans="1:15" ht="14.25">
      <c r="A65" s="45"/>
      <c r="B65" s="54"/>
      <c r="C65" s="54"/>
      <c r="D65" s="54"/>
      <c r="E65" s="54"/>
      <c r="F65" s="54"/>
      <c r="G65" s="54"/>
      <c r="H65" s="54"/>
      <c r="I65" s="54"/>
      <c r="J65" s="54"/>
      <c r="K65" s="54"/>
      <c r="L65" s="54"/>
      <c r="M65" s="54"/>
      <c r="N65" s="51"/>
      <c r="O65" s="51"/>
    </row>
    <row r="66" spans="1:15" ht="14.25">
      <c r="A66" s="45"/>
      <c r="B66" s="54"/>
      <c r="C66" s="54"/>
      <c r="D66" s="54"/>
      <c r="E66" s="54"/>
      <c r="F66" s="54"/>
      <c r="G66" s="54"/>
      <c r="H66" s="54"/>
      <c r="I66" s="54"/>
      <c r="J66" s="54"/>
      <c r="K66" s="54"/>
      <c r="L66" s="54"/>
      <c r="M66" s="54"/>
      <c r="N66" s="51"/>
      <c r="O66" s="51"/>
    </row>
    <row r="67" spans="1:15" ht="45" customHeight="1">
      <c r="A67" s="45"/>
      <c r="B67" s="54"/>
      <c r="C67" s="54"/>
      <c r="D67" s="54"/>
      <c r="E67" s="54"/>
      <c r="F67" s="54"/>
      <c r="G67" s="54"/>
      <c r="H67" s="54"/>
      <c r="I67" s="54"/>
      <c r="J67" s="54"/>
      <c r="K67" s="54"/>
      <c r="L67" s="54"/>
      <c r="M67" s="54"/>
      <c r="N67" s="51"/>
      <c r="O67" s="51"/>
    </row>
    <row r="68" spans="1:15" ht="20.25" customHeight="1">
      <c r="A68" s="432" t="s">
        <v>873</v>
      </c>
      <c r="B68" s="432"/>
      <c r="C68" s="432"/>
      <c r="D68" s="432"/>
      <c r="E68" s="432"/>
      <c r="F68" s="432"/>
      <c r="G68" s="432"/>
      <c r="H68" s="432"/>
      <c r="I68" s="432"/>
      <c r="J68" s="432"/>
      <c r="K68" s="432"/>
      <c r="L68" s="432"/>
      <c r="M68" s="51"/>
      <c r="N68" s="51"/>
      <c r="O68" s="51"/>
    </row>
    <row r="69" spans="1:15" ht="27" customHeight="1">
      <c r="A69" s="607" t="s">
        <v>872</v>
      </c>
      <c r="B69" s="608"/>
      <c r="C69" s="608"/>
      <c r="D69" s="608"/>
      <c r="E69" s="608"/>
      <c r="F69" s="608"/>
      <c r="G69" s="608"/>
      <c r="H69" s="608"/>
      <c r="I69" s="608"/>
      <c r="J69" s="608"/>
      <c r="K69" s="608"/>
      <c r="L69" s="257"/>
      <c r="M69" s="51"/>
      <c r="N69" s="51"/>
      <c r="O69" s="51"/>
    </row>
    <row r="70" spans="1:15" ht="146.25" customHeight="1">
      <c r="A70" s="199"/>
      <c r="B70" s="200"/>
      <c r="C70" s="200"/>
      <c r="D70" s="200"/>
      <c r="E70" s="200"/>
      <c r="F70" s="200"/>
      <c r="G70" s="200"/>
      <c r="H70" s="200"/>
      <c r="I70" s="200"/>
      <c r="J70" s="200"/>
      <c r="K70" s="200"/>
      <c r="L70" s="200"/>
      <c r="M70" s="51"/>
      <c r="N70" s="51"/>
      <c r="O70" s="51"/>
    </row>
    <row r="71" spans="1:15" ht="30.75" thickBot="1">
      <c r="A71" s="301" t="s">
        <v>43</v>
      </c>
      <c r="B71" s="33"/>
      <c r="C71" s="301"/>
      <c r="D71" s="301" t="s">
        <v>876</v>
      </c>
      <c r="E71" s="33"/>
      <c r="F71" s="33"/>
      <c r="G71" s="301" t="s">
        <v>874</v>
      </c>
      <c r="H71" s="302"/>
      <c r="I71" s="33"/>
      <c r="J71" s="301" t="s">
        <v>875</v>
      </c>
      <c r="K71" s="302"/>
      <c r="L71" s="303"/>
      <c r="M71" s="51"/>
      <c r="N71" s="51"/>
      <c r="O71" s="51"/>
    </row>
    <row r="72" spans="1:15" ht="30">
      <c r="A72" s="304"/>
      <c r="B72" s="31"/>
      <c r="C72" s="304"/>
      <c r="D72" s="304"/>
      <c r="E72" s="31"/>
      <c r="F72" s="31"/>
      <c r="G72" s="304"/>
      <c r="H72" s="305"/>
      <c r="I72" s="31"/>
      <c r="J72" s="304"/>
      <c r="K72" s="305"/>
      <c r="L72" s="303"/>
      <c r="M72" s="51"/>
      <c r="N72" s="51"/>
      <c r="O72" s="51"/>
    </row>
    <row r="73" spans="1:15" ht="30.75" thickBot="1">
      <c r="A73" s="301" t="s">
        <v>43</v>
      </c>
      <c r="B73" s="33"/>
      <c r="C73" s="301"/>
      <c r="D73" s="301" t="s">
        <v>876</v>
      </c>
      <c r="E73" s="33"/>
      <c r="F73" s="33"/>
      <c r="G73" s="301" t="s">
        <v>874</v>
      </c>
      <c r="H73" s="302"/>
      <c r="I73" s="33"/>
      <c r="J73" s="301" t="s">
        <v>875</v>
      </c>
      <c r="K73" s="302"/>
      <c r="L73" s="303"/>
      <c r="M73" s="51"/>
      <c r="N73" s="51"/>
      <c r="O73" s="51"/>
    </row>
    <row r="74" spans="1:15" ht="30">
      <c r="A74" s="304"/>
      <c r="B74" s="31"/>
      <c r="C74" s="304"/>
      <c r="D74" s="304"/>
      <c r="E74" s="31"/>
      <c r="F74" s="31"/>
      <c r="G74" s="304"/>
      <c r="H74" s="305"/>
      <c r="I74" s="31"/>
      <c r="J74" s="304"/>
      <c r="K74" s="305"/>
      <c r="L74" s="303"/>
      <c r="M74" s="51"/>
      <c r="N74" s="51"/>
      <c r="O74" s="51"/>
    </row>
    <row r="75" spans="1:15" ht="30.75" thickBot="1">
      <c r="A75" s="301" t="s">
        <v>43</v>
      </c>
      <c r="B75" s="33"/>
      <c r="C75" s="301"/>
      <c r="D75" s="301" t="s">
        <v>876</v>
      </c>
      <c r="E75" s="33"/>
      <c r="F75" s="33"/>
      <c r="G75" s="301" t="s">
        <v>874</v>
      </c>
      <c r="H75" s="302"/>
      <c r="I75" s="33"/>
      <c r="J75" s="301" t="s">
        <v>875</v>
      </c>
      <c r="K75" s="302"/>
      <c r="L75" s="303"/>
      <c r="M75" s="51"/>
      <c r="N75" s="51"/>
      <c r="O75" s="51"/>
    </row>
    <row r="76" spans="1:15" ht="30">
      <c r="A76" s="304"/>
      <c r="B76" s="31"/>
      <c r="C76" s="304"/>
      <c r="D76" s="304"/>
      <c r="E76" s="31"/>
      <c r="F76" s="31"/>
      <c r="G76" s="304"/>
      <c r="H76" s="305"/>
      <c r="I76" s="31"/>
      <c r="J76" s="304"/>
      <c r="K76" s="305"/>
      <c r="L76" s="303"/>
      <c r="M76" s="51"/>
      <c r="N76" s="51"/>
      <c r="O76" s="51"/>
    </row>
    <row r="77" spans="1:15" ht="30.75" thickBot="1">
      <c r="A77" s="301" t="s">
        <v>43</v>
      </c>
      <c r="B77" s="33"/>
      <c r="C77" s="301"/>
      <c r="D77" s="301" t="s">
        <v>876</v>
      </c>
      <c r="E77" s="33"/>
      <c r="F77" s="33"/>
      <c r="G77" s="301" t="s">
        <v>874</v>
      </c>
      <c r="H77" s="302"/>
      <c r="I77" s="33"/>
      <c r="J77" s="301" t="s">
        <v>875</v>
      </c>
      <c r="K77" s="302"/>
      <c r="L77" s="303"/>
      <c r="M77" s="51"/>
      <c r="N77" s="51"/>
      <c r="O77" s="51"/>
    </row>
    <row r="78" spans="1:15" ht="30">
      <c r="A78" s="304"/>
      <c r="B78" s="31"/>
      <c r="C78" s="304"/>
      <c r="D78" s="304"/>
      <c r="E78" s="31"/>
      <c r="F78" s="31"/>
      <c r="G78" s="304"/>
      <c r="H78" s="305"/>
      <c r="I78" s="31"/>
      <c r="J78" s="304"/>
      <c r="K78" s="305"/>
      <c r="L78" s="303"/>
      <c r="M78" s="51"/>
      <c r="N78" s="51"/>
      <c r="O78" s="51"/>
    </row>
    <row r="79" spans="1:15" ht="30.75" thickBot="1">
      <c r="A79" s="301" t="s">
        <v>43</v>
      </c>
      <c r="B79" s="33"/>
      <c r="C79" s="301"/>
      <c r="D79" s="301" t="s">
        <v>876</v>
      </c>
      <c r="E79" s="33"/>
      <c r="F79" s="33"/>
      <c r="G79" s="301" t="s">
        <v>874</v>
      </c>
      <c r="H79" s="302"/>
      <c r="I79" s="33"/>
      <c r="J79" s="301" t="s">
        <v>875</v>
      </c>
      <c r="K79" s="302"/>
      <c r="L79" s="303"/>
      <c r="M79" s="51"/>
      <c r="N79" s="51"/>
      <c r="O79" s="51"/>
    </row>
    <row r="80" spans="1:15" ht="30">
      <c r="A80" s="304"/>
      <c r="B80" s="31"/>
      <c r="C80" s="304"/>
      <c r="D80" s="304"/>
      <c r="E80" s="31"/>
      <c r="F80" s="31"/>
      <c r="G80" s="304"/>
      <c r="H80" s="305"/>
      <c r="I80" s="31"/>
      <c r="J80" s="304"/>
      <c r="K80" s="305"/>
      <c r="L80" s="303"/>
      <c r="M80" s="51"/>
      <c r="N80" s="51"/>
      <c r="O80" s="51"/>
    </row>
    <row r="81" spans="1:15" ht="30.75" thickBot="1">
      <c r="A81" s="301" t="s">
        <v>43</v>
      </c>
      <c r="B81" s="33"/>
      <c r="C81" s="301"/>
      <c r="D81" s="301" t="s">
        <v>876</v>
      </c>
      <c r="E81" s="33"/>
      <c r="F81" s="33"/>
      <c r="G81" s="301" t="s">
        <v>874</v>
      </c>
      <c r="H81" s="302"/>
      <c r="I81" s="33"/>
      <c r="J81" s="301" t="s">
        <v>875</v>
      </c>
      <c r="K81" s="302"/>
      <c r="L81" s="303"/>
      <c r="M81" s="51"/>
      <c r="N81" s="51"/>
      <c r="O81" s="51"/>
    </row>
    <row r="82" spans="1:15" ht="30">
      <c r="A82" s="304"/>
      <c r="B82" s="31"/>
      <c r="C82" s="304"/>
      <c r="D82" s="304"/>
      <c r="E82" s="31"/>
      <c r="F82" s="31"/>
      <c r="G82" s="304"/>
      <c r="H82" s="305"/>
      <c r="I82" s="31"/>
      <c r="J82" s="304"/>
      <c r="K82" s="305"/>
      <c r="L82" s="303"/>
      <c r="M82" s="51"/>
      <c r="N82" s="51"/>
      <c r="O82" s="51"/>
    </row>
    <row r="83" spans="1:15" ht="30.75" thickBot="1">
      <c r="A83" s="301" t="s">
        <v>43</v>
      </c>
      <c r="B83" s="33"/>
      <c r="C83" s="301"/>
      <c r="D83" s="301" t="s">
        <v>876</v>
      </c>
      <c r="E83" s="33"/>
      <c r="F83" s="33"/>
      <c r="G83" s="301" t="s">
        <v>874</v>
      </c>
      <c r="H83" s="302"/>
      <c r="I83" s="33"/>
      <c r="J83" s="301" t="s">
        <v>875</v>
      </c>
      <c r="K83" s="302"/>
      <c r="L83" s="303"/>
      <c r="M83" s="51"/>
      <c r="N83" s="51"/>
      <c r="O83" s="51"/>
    </row>
    <row r="84" spans="1:15" ht="30">
      <c r="A84" s="304"/>
      <c r="B84" s="31"/>
      <c r="C84" s="304"/>
      <c r="D84" s="304"/>
      <c r="E84" s="31"/>
      <c r="F84" s="31"/>
      <c r="G84" s="304"/>
      <c r="H84" s="305"/>
      <c r="I84" s="31"/>
      <c r="J84" s="304"/>
      <c r="K84" s="305"/>
      <c r="L84" s="303"/>
      <c r="M84" s="51"/>
      <c r="N84" s="51"/>
      <c r="O84" s="51"/>
    </row>
    <row r="85" spans="1:15" ht="30.75" thickBot="1">
      <c r="A85" s="301" t="s">
        <v>43</v>
      </c>
      <c r="B85" s="33"/>
      <c r="C85" s="301"/>
      <c r="D85" s="301" t="s">
        <v>876</v>
      </c>
      <c r="E85" s="33"/>
      <c r="F85" s="33"/>
      <c r="G85" s="301" t="s">
        <v>874</v>
      </c>
      <c r="H85" s="302"/>
      <c r="I85" s="33"/>
      <c r="J85" s="301" t="s">
        <v>875</v>
      </c>
      <c r="K85" s="302"/>
      <c r="L85" s="303"/>
      <c r="M85" s="51"/>
      <c r="N85" s="51"/>
      <c r="O85" s="51"/>
    </row>
    <row r="86" spans="1:15" ht="14.25">
      <c r="A86" s="306"/>
      <c r="B86" s="307"/>
      <c r="C86" s="307"/>
      <c r="D86" s="307"/>
      <c r="E86" s="307"/>
      <c r="F86" s="307"/>
      <c r="G86" s="307"/>
      <c r="H86" s="307"/>
      <c r="I86" s="307"/>
      <c r="J86" s="307"/>
      <c r="K86" s="307"/>
      <c r="L86" s="308"/>
      <c r="M86" s="51"/>
      <c r="N86" s="51"/>
      <c r="O86" s="51"/>
    </row>
    <row r="87" spans="1:15" ht="14.25">
      <c r="A87" s="306"/>
      <c r="B87" s="307"/>
      <c r="C87" s="307"/>
      <c r="D87" s="307"/>
      <c r="E87" s="307"/>
      <c r="F87" s="307"/>
      <c r="G87" s="307"/>
      <c r="H87" s="307"/>
      <c r="I87" s="307"/>
      <c r="J87" s="307"/>
      <c r="K87" s="307"/>
      <c r="L87" s="308"/>
      <c r="M87" s="51"/>
      <c r="N87" s="51"/>
      <c r="O87" s="51"/>
    </row>
    <row r="88" spans="1:15" ht="14.25">
      <c r="A88" s="306"/>
      <c r="B88" s="307"/>
      <c r="C88" s="307"/>
      <c r="D88" s="307"/>
      <c r="E88" s="307"/>
      <c r="F88" s="307"/>
      <c r="G88" s="307"/>
      <c r="H88" s="307"/>
      <c r="I88" s="307"/>
      <c r="J88" s="307"/>
      <c r="K88" s="307"/>
      <c r="L88" s="308"/>
      <c r="M88" s="51"/>
      <c r="N88" s="51"/>
      <c r="O88" s="51"/>
    </row>
    <row r="89" spans="1:15" ht="14.25">
      <c r="A89" s="306"/>
      <c r="B89" s="307"/>
      <c r="C89" s="307"/>
      <c r="D89" s="307"/>
      <c r="E89" s="307"/>
      <c r="F89" s="307"/>
      <c r="G89" s="307"/>
      <c r="H89" s="307"/>
      <c r="I89" s="307"/>
      <c r="J89" s="307"/>
      <c r="K89" s="307"/>
      <c r="L89" s="308"/>
      <c r="M89" s="51"/>
      <c r="N89" s="51"/>
      <c r="O89" s="51"/>
    </row>
    <row r="90" spans="1:15" ht="14.25">
      <c r="A90" s="306"/>
      <c r="B90" s="307"/>
      <c r="C90" s="307"/>
      <c r="D90" s="307"/>
      <c r="E90" s="307"/>
      <c r="F90" s="307"/>
      <c r="G90" s="307"/>
      <c r="H90" s="307"/>
      <c r="I90" s="307"/>
      <c r="J90" s="307"/>
      <c r="K90" s="307"/>
      <c r="L90" s="308"/>
      <c r="M90" s="51"/>
      <c r="N90" s="51"/>
      <c r="O90" s="51"/>
    </row>
    <row r="91" spans="1:15" ht="14.25">
      <c r="A91" s="306"/>
      <c r="B91" s="307"/>
      <c r="C91" s="307"/>
      <c r="D91" s="307"/>
      <c r="E91" s="307"/>
      <c r="F91" s="307"/>
      <c r="G91" s="307"/>
      <c r="H91" s="307"/>
      <c r="I91" s="307"/>
      <c r="J91" s="307"/>
      <c r="K91" s="307"/>
      <c r="L91" s="308"/>
      <c r="M91" s="51"/>
      <c r="N91" s="51"/>
      <c r="O91" s="51"/>
    </row>
    <row r="92" spans="1:15" ht="14.25">
      <c r="A92" s="306"/>
      <c r="B92" s="307"/>
      <c r="C92" s="307"/>
      <c r="D92" s="307"/>
      <c r="E92" s="307"/>
      <c r="F92" s="307"/>
      <c r="G92" s="307"/>
      <c r="H92" s="307"/>
      <c r="I92" s="307"/>
      <c r="J92" s="307"/>
      <c r="K92" s="307"/>
      <c r="L92" s="308"/>
      <c r="M92" s="51"/>
      <c r="N92" s="51"/>
      <c r="O92" s="51"/>
    </row>
    <row r="93" spans="1:15" ht="14.25">
      <c r="A93" s="306"/>
      <c r="B93" s="307"/>
      <c r="C93" s="307"/>
      <c r="D93" s="307"/>
      <c r="E93" s="307"/>
      <c r="F93" s="307"/>
      <c r="G93" s="307"/>
      <c r="H93" s="307"/>
      <c r="I93" s="307"/>
      <c r="J93" s="307"/>
      <c r="K93" s="307"/>
      <c r="L93" s="308"/>
      <c r="M93" s="51"/>
      <c r="N93" s="51"/>
      <c r="O93" s="51"/>
    </row>
    <row r="94" spans="1:15" ht="14.25">
      <c r="A94" s="45"/>
      <c r="B94" s="54"/>
      <c r="C94" s="54"/>
      <c r="D94" s="54"/>
      <c r="E94" s="54"/>
      <c r="F94" s="54"/>
      <c r="G94" s="54"/>
      <c r="H94" s="54"/>
      <c r="I94" s="54"/>
      <c r="J94" s="54"/>
      <c r="K94" s="54"/>
      <c r="L94" s="51"/>
      <c r="M94" s="51"/>
      <c r="N94" s="51"/>
      <c r="O94" s="51"/>
    </row>
    <row r="95" spans="1:15" ht="14.25">
      <c r="A95" s="45"/>
      <c r="B95" s="54"/>
      <c r="C95" s="54"/>
      <c r="D95" s="54"/>
      <c r="E95" s="54"/>
      <c r="F95" s="54"/>
      <c r="G95" s="54"/>
      <c r="H95" s="54"/>
      <c r="I95" s="54"/>
      <c r="J95" s="54"/>
      <c r="K95" s="54"/>
      <c r="L95" s="51"/>
      <c r="M95" s="51"/>
      <c r="N95" s="51"/>
      <c r="O95" s="51"/>
    </row>
    <row r="96" spans="1:15" ht="14.25">
      <c r="A96" s="45"/>
      <c r="B96" s="54"/>
      <c r="C96" s="54"/>
      <c r="D96" s="54"/>
      <c r="E96" s="54"/>
      <c r="F96" s="54"/>
      <c r="G96" s="54"/>
      <c r="H96" s="54"/>
      <c r="I96" s="54"/>
      <c r="J96" s="54"/>
      <c r="K96" s="54"/>
      <c r="L96" s="51"/>
      <c r="M96" s="51"/>
      <c r="N96" s="51"/>
      <c r="O96" s="51"/>
    </row>
    <row r="97" spans="2:15" ht="14.25">
      <c r="B97" s="51"/>
      <c r="C97" s="51"/>
      <c r="D97" s="51"/>
      <c r="E97" s="51"/>
      <c r="F97" s="51"/>
      <c r="G97" s="51"/>
      <c r="H97" s="51"/>
      <c r="I97" s="51"/>
      <c r="J97" s="51"/>
      <c r="K97" s="51"/>
      <c r="L97" s="51"/>
      <c r="M97" s="51"/>
      <c r="N97" s="51"/>
      <c r="O97" s="51"/>
    </row>
    <row r="98" spans="2:15" ht="14.25">
      <c r="B98" s="51"/>
      <c r="C98" s="51"/>
      <c r="D98" s="51"/>
      <c r="E98" s="51"/>
      <c r="F98" s="51"/>
      <c r="G98" s="51"/>
      <c r="H98" s="51"/>
      <c r="I98" s="51"/>
      <c r="J98" s="51"/>
      <c r="K98" s="51"/>
      <c r="L98" s="51"/>
      <c r="M98" s="51"/>
      <c r="N98" s="51"/>
      <c r="O98" s="51"/>
    </row>
    <row r="99" spans="2:15" ht="14.25">
      <c r="B99" s="51"/>
      <c r="C99" s="51"/>
      <c r="D99" s="51"/>
      <c r="E99" s="51"/>
      <c r="F99" s="51"/>
      <c r="G99" s="51"/>
      <c r="H99" s="51"/>
      <c r="I99" s="51"/>
      <c r="J99" s="51"/>
      <c r="K99" s="51"/>
      <c r="L99" s="51"/>
      <c r="M99" s="51"/>
      <c r="N99" s="51"/>
      <c r="O99" s="51"/>
    </row>
    <row r="100" spans="2:15" ht="14.25">
      <c r="B100" s="51"/>
      <c r="C100" s="51"/>
      <c r="D100" s="51"/>
      <c r="E100" s="51"/>
      <c r="F100" s="51"/>
      <c r="G100" s="51"/>
      <c r="H100" s="51"/>
      <c r="I100" s="51"/>
      <c r="J100" s="51"/>
      <c r="K100" s="51"/>
      <c r="L100" s="51"/>
      <c r="M100" s="51"/>
      <c r="N100" s="51"/>
      <c r="O100" s="51"/>
    </row>
    <row r="101" spans="2:15" ht="14.25">
      <c r="B101" s="51"/>
      <c r="C101" s="51"/>
      <c r="D101" s="51"/>
      <c r="E101" s="51"/>
      <c r="F101" s="51"/>
      <c r="G101" s="51"/>
      <c r="H101" s="51"/>
      <c r="I101" s="51"/>
      <c r="J101" s="51"/>
      <c r="K101" s="51"/>
      <c r="L101" s="51"/>
      <c r="M101" s="51"/>
      <c r="N101" s="51"/>
      <c r="O101" s="51"/>
    </row>
    <row r="102" spans="2:15" ht="14.25">
      <c r="B102" s="51"/>
      <c r="C102" s="51"/>
      <c r="D102" s="51"/>
      <c r="E102" s="51"/>
      <c r="F102" s="51"/>
      <c r="G102" s="51"/>
      <c r="H102" s="51"/>
      <c r="I102" s="51"/>
      <c r="J102" s="51"/>
      <c r="K102" s="51"/>
      <c r="L102" s="51"/>
      <c r="M102" s="51"/>
      <c r="N102" s="51"/>
      <c r="O102" s="51"/>
    </row>
    <row r="103" spans="2:15" ht="14.25">
      <c r="B103" s="51"/>
      <c r="C103" s="51"/>
      <c r="D103" s="51"/>
      <c r="E103" s="51"/>
      <c r="F103" s="51"/>
      <c r="G103" s="51"/>
      <c r="H103" s="51"/>
      <c r="I103" s="51"/>
      <c r="J103" s="51"/>
      <c r="K103" s="51"/>
      <c r="L103" s="51"/>
      <c r="M103" s="51"/>
      <c r="N103" s="51"/>
      <c r="O103" s="51"/>
    </row>
    <row r="104" spans="2:15" ht="14.25">
      <c r="B104" s="51"/>
      <c r="C104" s="51"/>
      <c r="D104" s="51"/>
      <c r="E104" s="51"/>
      <c r="F104" s="51"/>
      <c r="G104" s="51"/>
      <c r="H104" s="51"/>
      <c r="I104" s="51"/>
      <c r="J104" s="51"/>
      <c r="K104" s="51"/>
      <c r="L104" s="51"/>
      <c r="M104" s="51"/>
      <c r="N104" s="51"/>
      <c r="O104" s="51"/>
    </row>
    <row r="105" spans="2:15" ht="14.25">
      <c r="B105" s="51"/>
      <c r="C105" s="51"/>
      <c r="D105" s="51"/>
      <c r="E105" s="51"/>
      <c r="F105" s="51"/>
      <c r="G105" s="51"/>
      <c r="H105" s="51"/>
      <c r="I105" s="51"/>
      <c r="J105" s="51"/>
      <c r="K105" s="51"/>
      <c r="L105" s="51"/>
      <c r="M105" s="51"/>
      <c r="N105" s="51"/>
      <c r="O105" s="51"/>
    </row>
    <row r="106" spans="2:15" ht="14.25">
      <c r="B106" s="51"/>
      <c r="C106" s="51"/>
      <c r="D106" s="51"/>
      <c r="E106" s="51"/>
      <c r="F106" s="51"/>
      <c r="G106" s="51"/>
      <c r="H106" s="51"/>
      <c r="I106" s="51"/>
      <c r="J106" s="51"/>
      <c r="K106" s="51"/>
      <c r="L106" s="51"/>
      <c r="M106" s="51"/>
      <c r="N106" s="51"/>
      <c r="O106" s="51"/>
    </row>
    <row r="107" spans="2:15" ht="14.25">
      <c r="B107" s="51"/>
      <c r="C107" s="51"/>
      <c r="D107" s="51"/>
      <c r="E107" s="51"/>
      <c r="F107" s="51"/>
      <c r="G107" s="51"/>
      <c r="H107" s="51"/>
      <c r="I107" s="51"/>
      <c r="J107" s="51"/>
      <c r="K107" s="51"/>
      <c r="L107" s="51"/>
      <c r="M107" s="51"/>
      <c r="N107" s="51"/>
      <c r="O107" s="51"/>
    </row>
    <row r="108" spans="2:15" ht="14.25">
      <c r="B108" s="51"/>
      <c r="C108" s="51"/>
      <c r="D108" s="51"/>
      <c r="E108" s="51"/>
      <c r="F108" s="51"/>
      <c r="G108" s="51"/>
      <c r="H108" s="51"/>
      <c r="I108" s="51"/>
      <c r="J108" s="51"/>
      <c r="K108" s="51"/>
      <c r="L108" s="51"/>
      <c r="M108" s="51"/>
      <c r="N108" s="51"/>
      <c r="O108" s="51"/>
    </row>
    <row r="109" spans="2:15" ht="14.25">
      <c r="B109" s="51"/>
      <c r="C109" s="51"/>
      <c r="D109" s="51"/>
      <c r="E109" s="51"/>
      <c r="F109" s="51"/>
      <c r="G109" s="51"/>
      <c r="H109" s="51"/>
      <c r="I109" s="51"/>
      <c r="J109" s="51"/>
      <c r="K109" s="51"/>
      <c r="L109" s="51"/>
      <c r="M109" s="51"/>
      <c r="N109" s="51"/>
      <c r="O109" s="51"/>
    </row>
    <row r="110" spans="2:15" ht="14.25">
      <c r="B110" s="51"/>
      <c r="C110" s="51"/>
      <c r="D110" s="51"/>
      <c r="E110" s="51"/>
      <c r="F110" s="51"/>
      <c r="G110" s="51"/>
      <c r="H110" s="51"/>
      <c r="I110" s="51"/>
      <c r="J110" s="51"/>
      <c r="K110" s="51"/>
      <c r="L110" s="51"/>
      <c r="M110" s="51"/>
      <c r="N110" s="51"/>
      <c r="O110" s="51"/>
    </row>
    <row r="111" spans="2:15" ht="14.25">
      <c r="B111" s="51"/>
      <c r="C111" s="51"/>
      <c r="D111" s="51"/>
      <c r="E111" s="51"/>
      <c r="F111" s="51"/>
      <c r="G111" s="51"/>
      <c r="H111" s="51"/>
      <c r="I111" s="51"/>
      <c r="J111" s="51"/>
      <c r="K111" s="51"/>
      <c r="L111" s="51"/>
      <c r="M111" s="51"/>
      <c r="N111" s="51"/>
      <c r="O111" s="51"/>
    </row>
    <row r="112" spans="2:15" ht="14.25">
      <c r="B112" s="51"/>
      <c r="C112" s="51"/>
      <c r="D112" s="51"/>
      <c r="E112" s="51"/>
      <c r="F112" s="51"/>
      <c r="G112" s="51"/>
      <c r="H112" s="51"/>
      <c r="I112" s="51"/>
      <c r="J112" s="51"/>
      <c r="K112" s="51"/>
      <c r="L112" s="51"/>
      <c r="M112" s="51"/>
      <c r="N112" s="51"/>
      <c r="O112" s="51"/>
    </row>
    <row r="113" spans="2:15" ht="14.25">
      <c r="B113" s="51"/>
      <c r="C113" s="51"/>
      <c r="D113" s="51"/>
      <c r="E113" s="51"/>
      <c r="F113" s="51"/>
      <c r="G113" s="51"/>
      <c r="H113" s="51"/>
      <c r="I113" s="51"/>
      <c r="J113" s="51"/>
      <c r="K113" s="51"/>
      <c r="L113" s="51"/>
      <c r="M113" s="51"/>
      <c r="N113" s="51"/>
      <c r="O113" s="51"/>
    </row>
    <row r="114" spans="2:15" ht="14.25">
      <c r="B114" s="51"/>
      <c r="C114" s="51"/>
      <c r="D114" s="51"/>
      <c r="E114" s="51"/>
      <c r="F114" s="51"/>
      <c r="G114" s="51"/>
      <c r="H114" s="51"/>
      <c r="I114" s="51"/>
      <c r="J114" s="51"/>
      <c r="K114" s="51"/>
      <c r="L114" s="51"/>
      <c r="M114" s="51"/>
      <c r="N114" s="51"/>
      <c r="O114" s="51"/>
    </row>
    <row r="115" spans="2:15" ht="14.25">
      <c r="B115" s="51"/>
      <c r="C115" s="51"/>
      <c r="D115" s="51"/>
      <c r="E115" s="51"/>
      <c r="F115" s="51"/>
      <c r="G115" s="51"/>
      <c r="H115" s="51"/>
      <c r="I115" s="51"/>
      <c r="J115" s="51"/>
      <c r="K115" s="51"/>
      <c r="L115" s="51"/>
      <c r="M115" s="51"/>
      <c r="N115" s="51"/>
      <c r="O115" s="51"/>
    </row>
    <row r="116" spans="2:15" ht="14.25">
      <c r="B116" s="51"/>
      <c r="C116" s="51"/>
      <c r="D116" s="51"/>
      <c r="E116" s="51"/>
      <c r="F116" s="51"/>
      <c r="G116" s="51"/>
      <c r="H116" s="51"/>
      <c r="I116" s="51"/>
      <c r="J116" s="51"/>
      <c r="K116" s="51"/>
      <c r="L116" s="51"/>
      <c r="M116" s="51"/>
      <c r="N116" s="51"/>
      <c r="O116" s="51"/>
    </row>
    <row r="117" spans="2:15" ht="14.25">
      <c r="B117" s="51"/>
      <c r="C117" s="51"/>
      <c r="D117" s="51"/>
      <c r="E117" s="51"/>
      <c r="F117" s="51"/>
      <c r="G117" s="51"/>
      <c r="H117" s="51"/>
      <c r="I117" s="51"/>
      <c r="J117" s="51"/>
      <c r="K117" s="51"/>
      <c r="L117" s="51"/>
      <c r="M117" s="51"/>
      <c r="N117" s="51"/>
      <c r="O117" s="51"/>
    </row>
    <row r="118" spans="2:15" ht="14.25">
      <c r="B118" s="51"/>
      <c r="C118" s="51"/>
      <c r="D118" s="51"/>
      <c r="E118" s="51"/>
      <c r="F118" s="51"/>
      <c r="G118" s="51"/>
      <c r="H118" s="51"/>
      <c r="I118" s="51"/>
      <c r="J118" s="51"/>
      <c r="K118" s="51"/>
      <c r="L118" s="51"/>
      <c r="M118" s="51"/>
      <c r="N118" s="51"/>
      <c r="O118" s="51"/>
    </row>
    <row r="119" spans="2:15" ht="14.25">
      <c r="B119" s="51"/>
      <c r="C119" s="51"/>
      <c r="D119" s="51"/>
      <c r="E119" s="51"/>
      <c r="F119" s="51"/>
      <c r="G119" s="51"/>
      <c r="H119" s="51"/>
      <c r="I119" s="51"/>
      <c r="J119" s="51"/>
      <c r="K119" s="51"/>
      <c r="L119" s="51"/>
      <c r="M119" s="51"/>
      <c r="N119" s="51"/>
      <c r="O119" s="51"/>
    </row>
    <row r="120" spans="2:15" ht="14.25">
      <c r="B120" s="51"/>
      <c r="C120" s="51"/>
      <c r="D120" s="51"/>
      <c r="E120" s="51"/>
      <c r="F120" s="51"/>
      <c r="G120" s="51"/>
      <c r="H120" s="51"/>
      <c r="I120" s="51"/>
      <c r="J120" s="51"/>
      <c r="K120" s="51"/>
      <c r="L120" s="51"/>
      <c r="M120" s="51"/>
      <c r="N120" s="51"/>
      <c r="O120" s="51"/>
    </row>
    <row r="121" spans="2:15" ht="14.25">
      <c r="B121" s="51"/>
      <c r="C121" s="51"/>
      <c r="D121" s="51"/>
      <c r="E121" s="51"/>
      <c r="F121" s="51"/>
      <c r="G121" s="51"/>
      <c r="H121" s="51"/>
      <c r="I121" s="51"/>
      <c r="J121" s="51"/>
      <c r="K121" s="51"/>
      <c r="L121" s="51"/>
      <c r="M121" s="51"/>
      <c r="N121" s="51"/>
      <c r="O121" s="51"/>
    </row>
    <row r="122" spans="2:15" ht="14.25">
      <c r="B122" s="51"/>
      <c r="C122" s="51"/>
      <c r="D122" s="51"/>
      <c r="E122" s="51"/>
      <c r="F122" s="51"/>
      <c r="G122" s="51"/>
      <c r="H122" s="51"/>
      <c r="I122" s="51"/>
      <c r="J122" s="51"/>
      <c r="K122" s="51"/>
      <c r="L122" s="51"/>
      <c r="M122" s="51"/>
      <c r="N122" s="51"/>
      <c r="O122" s="51"/>
    </row>
    <row r="123" spans="2:15" ht="14.25">
      <c r="B123" s="51"/>
      <c r="C123" s="51"/>
      <c r="D123" s="51"/>
      <c r="E123" s="51"/>
      <c r="F123" s="51"/>
      <c r="G123" s="51"/>
      <c r="H123" s="51"/>
      <c r="I123" s="51"/>
      <c r="J123" s="51"/>
      <c r="K123" s="51"/>
      <c r="L123" s="51"/>
      <c r="M123" s="51"/>
      <c r="N123" s="51"/>
      <c r="O123" s="51"/>
    </row>
    <row r="124" spans="2:15" ht="14.25">
      <c r="B124" s="51"/>
      <c r="C124" s="51"/>
      <c r="D124" s="51"/>
      <c r="E124" s="51"/>
      <c r="F124" s="51"/>
      <c r="G124" s="51"/>
      <c r="H124" s="51"/>
      <c r="I124" s="51"/>
      <c r="J124" s="51"/>
      <c r="K124" s="51"/>
      <c r="L124" s="51"/>
      <c r="M124" s="51"/>
      <c r="N124" s="51"/>
      <c r="O124" s="51"/>
    </row>
    <row r="125" spans="2:15" ht="14.25">
      <c r="B125" s="51"/>
      <c r="C125" s="51"/>
      <c r="D125" s="51"/>
      <c r="E125" s="51"/>
      <c r="F125" s="51"/>
      <c r="G125" s="51"/>
      <c r="H125" s="51"/>
      <c r="I125" s="51"/>
      <c r="J125" s="51"/>
      <c r="K125" s="51"/>
      <c r="L125" s="51"/>
      <c r="M125" s="51"/>
      <c r="N125" s="51"/>
      <c r="O125" s="51"/>
    </row>
    <row r="126" spans="2:15" ht="14.25">
      <c r="B126" s="51"/>
      <c r="C126" s="51"/>
      <c r="D126" s="51"/>
      <c r="E126" s="51"/>
      <c r="F126" s="51"/>
      <c r="G126" s="51"/>
      <c r="H126" s="51"/>
      <c r="I126" s="51"/>
      <c r="J126" s="51"/>
      <c r="K126" s="51"/>
      <c r="L126" s="51"/>
      <c r="M126" s="51"/>
      <c r="N126" s="51"/>
      <c r="O126" s="51"/>
    </row>
    <row r="127" spans="2:15" ht="14.25">
      <c r="B127" s="51"/>
      <c r="C127" s="51"/>
      <c r="D127" s="51"/>
      <c r="E127" s="51"/>
      <c r="F127" s="51"/>
      <c r="G127" s="51"/>
      <c r="H127" s="51"/>
      <c r="I127" s="51"/>
      <c r="J127" s="51"/>
      <c r="K127" s="51"/>
      <c r="L127" s="51"/>
      <c r="M127" s="51"/>
      <c r="N127" s="51"/>
      <c r="O127" s="51"/>
    </row>
    <row r="128" spans="2:15" ht="14.25">
      <c r="B128" s="51"/>
      <c r="C128" s="51"/>
      <c r="D128" s="51"/>
      <c r="E128" s="51"/>
      <c r="F128" s="51"/>
      <c r="G128" s="51"/>
      <c r="H128" s="51"/>
      <c r="I128" s="51"/>
      <c r="J128" s="51"/>
      <c r="K128" s="51"/>
      <c r="L128" s="51"/>
      <c r="M128" s="51"/>
      <c r="N128" s="51"/>
      <c r="O128" s="51"/>
    </row>
    <row r="129" spans="2:15" ht="14.25">
      <c r="B129" s="51"/>
      <c r="C129" s="51"/>
      <c r="D129" s="51"/>
      <c r="E129" s="51"/>
      <c r="F129" s="51"/>
      <c r="G129" s="51"/>
      <c r="H129" s="51"/>
      <c r="I129" s="51"/>
      <c r="J129" s="51"/>
      <c r="K129" s="51"/>
      <c r="L129" s="51"/>
      <c r="M129" s="51"/>
      <c r="N129" s="51"/>
      <c r="O129" s="51"/>
    </row>
    <row r="130" spans="2:15" ht="14.25">
      <c r="B130" s="51"/>
      <c r="C130" s="51"/>
      <c r="D130" s="51"/>
      <c r="E130" s="51"/>
      <c r="F130" s="51"/>
      <c r="G130" s="51"/>
      <c r="H130" s="51"/>
      <c r="I130" s="51"/>
      <c r="J130" s="51"/>
      <c r="K130" s="51"/>
      <c r="L130" s="51"/>
      <c r="M130" s="51"/>
      <c r="N130" s="51"/>
      <c r="O130" s="51"/>
    </row>
    <row r="131" spans="12:15" ht="14.25">
      <c r="L131" s="51"/>
      <c r="M131" s="51"/>
      <c r="N131" s="51"/>
      <c r="O131" s="51"/>
    </row>
    <row r="132" spans="12:15" ht="14.25">
      <c r="L132" s="51"/>
      <c r="M132" s="51"/>
      <c r="N132" s="51"/>
      <c r="O132" s="51"/>
    </row>
    <row r="133" spans="12:15" ht="14.25">
      <c r="L133" s="51"/>
      <c r="M133" s="51"/>
      <c r="N133" s="51"/>
      <c r="O133" s="51"/>
    </row>
    <row r="134" spans="12:15" ht="14.25">
      <c r="L134" s="51"/>
      <c r="M134" s="51"/>
      <c r="N134" s="51"/>
      <c r="O134" s="51"/>
    </row>
    <row r="135" spans="12:15" ht="14.25">
      <c r="L135" s="51"/>
      <c r="M135" s="51"/>
      <c r="N135" s="51"/>
      <c r="O135" s="51"/>
    </row>
    <row r="136" spans="13:13" ht="14.25">
      <c r="M136" s="51"/>
    </row>
  </sheetData>
  <sheetProtection algorithmName="SHA-512" hashValue="0PTwxQMdqeGkf9f9hjbR0J6N2F2sRoJ8A1z9JSmsVjVed1PBFq3B9wOigF1SQM6FzffnJjGf5I4ApMe49f7b7g==" saltValue="+OnUu5rHaytKQycOVfPg3w==" spinCount="100000" sheet="1" selectLockedCells="1"/>
  <mergeCells count="118">
    <mergeCell ref="A2:K2"/>
    <mergeCell ref="A35:K35"/>
    <mergeCell ref="A47:K47"/>
    <mergeCell ref="A18:B18"/>
    <mergeCell ref="A19:B19"/>
    <mergeCell ref="A20:B20"/>
    <mergeCell ref="A21:B21"/>
    <mergeCell ref="A22:B22"/>
    <mergeCell ref="A29:B33"/>
    <mergeCell ref="A26:B26"/>
    <mergeCell ref="A27:B27"/>
    <mergeCell ref="A28:B28"/>
    <mergeCell ref="A23:B23"/>
    <mergeCell ref="A24:B24"/>
    <mergeCell ref="A25:B25"/>
    <mergeCell ref="A12:B12"/>
    <mergeCell ref="A15:B15"/>
    <mergeCell ref="A7:K7"/>
    <mergeCell ref="A8:B8"/>
    <mergeCell ref="A3:B3"/>
    <mergeCell ref="C3:F3"/>
    <mergeCell ref="G3:I3"/>
    <mergeCell ref="J3:K3"/>
    <mergeCell ref="A4:B4"/>
    <mergeCell ref="N50:P50"/>
    <mergeCell ref="G55:K55"/>
    <mergeCell ref="I56:K56"/>
    <mergeCell ref="I57:K57"/>
    <mergeCell ref="B55:D55"/>
    <mergeCell ref="B56:C56"/>
    <mergeCell ref="G56:H56"/>
    <mergeCell ref="B57:C57"/>
    <mergeCell ref="G57:H57"/>
    <mergeCell ref="E51:K51"/>
    <mergeCell ref="E50:K50"/>
    <mergeCell ref="B51:D51"/>
    <mergeCell ref="E52:K52"/>
    <mergeCell ref="C4:K4"/>
    <mergeCell ref="A5:B5"/>
    <mergeCell ref="C5:F5"/>
    <mergeCell ref="G5:I5"/>
    <mergeCell ref="J5:K5"/>
    <mergeCell ref="G58:H58"/>
    <mergeCell ref="B53:D53"/>
    <mergeCell ref="E53:K53"/>
    <mergeCell ref="B54:D54"/>
    <mergeCell ref="E54:K54"/>
    <mergeCell ref="A17:B17"/>
    <mergeCell ref="C37:K37"/>
    <mergeCell ref="D40:D42"/>
    <mergeCell ref="C28:D28"/>
    <mergeCell ref="C29:D33"/>
    <mergeCell ref="E29:K33"/>
    <mergeCell ref="C25:D25"/>
    <mergeCell ref="C26:D26"/>
    <mergeCell ref="E21:K21"/>
    <mergeCell ref="C22:D22"/>
    <mergeCell ref="E22:K22"/>
    <mergeCell ref="C23:D23"/>
    <mergeCell ref="E23:K23"/>
    <mergeCell ref="E19:K19"/>
    <mergeCell ref="R17:U17"/>
    <mergeCell ref="C20:D20"/>
    <mergeCell ref="E20:K20"/>
    <mergeCell ref="R18:U18"/>
    <mergeCell ref="E18:K18"/>
    <mergeCell ref="E17:J17"/>
    <mergeCell ref="C17:D17"/>
    <mergeCell ref="C18:D18"/>
    <mergeCell ref="C21:D21"/>
    <mergeCell ref="C19:D19"/>
    <mergeCell ref="R14:U14"/>
    <mergeCell ref="C15:D15"/>
    <mergeCell ref="E15:K15"/>
    <mergeCell ref="R15:U15"/>
    <mergeCell ref="C16:D16"/>
    <mergeCell ref="R16:U16"/>
    <mergeCell ref="E16:J16"/>
    <mergeCell ref="A9:K9"/>
    <mergeCell ref="A10:B10"/>
    <mergeCell ref="A11:B11"/>
    <mergeCell ref="C12:D12"/>
    <mergeCell ref="E12:K12"/>
    <mergeCell ref="C13:D13"/>
    <mergeCell ref="E13:K13"/>
    <mergeCell ref="C14:D14"/>
    <mergeCell ref="E14:K14"/>
    <mergeCell ref="C10:D10"/>
    <mergeCell ref="E10:K10"/>
    <mergeCell ref="C11:D11"/>
    <mergeCell ref="E11:K11"/>
    <mergeCell ref="A14:B14"/>
    <mergeCell ref="A16:B16"/>
    <mergeCell ref="A13:B13"/>
    <mergeCell ref="F61:J61"/>
    <mergeCell ref="F62:J63"/>
    <mergeCell ref="F64:H64"/>
    <mergeCell ref="I64:J64"/>
    <mergeCell ref="B62:D63"/>
    <mergeCell ref="A68:L68"/>
    <mergeCell ref="A69:K69"/>
    <mergeCell ref="E24:H24"/>
    <mergeCell ref="E25:H25"/>
    <mergeCell ref="E26:H26"/>
    <mergeCell ref="E27:H27"/>
    <mergeCell ref="E28:H28"/>
    <mergeCell ref="I24:K24"/>
    <mergeCell ref="I25:K28"/>
    <mergeCell ref="I58:K58"/>
    <mergeCell ref="B61:D61"/>
    <mergeCell ref="B64:C64"/>
    <mergeCell ref="B58:C58"/>
    <mergeCell ref="B52:D52"/>
    <mergeCell ref="C27:D27"/>
    <mergeCell ref="C24:D24"/>
    <mergeCell ref="B49:D49"/>
    <mergeCell ref="E49:K49"/>
    <mergeCell ref="B50:D50"/>
  </mergeCells>
  <conditionalFormatting sqref="J45">
    <cfRule type="expression" priority="1" dxfId="0" stopIfTrue="1">
      <formula>$I$83="הופעל מחיר מינ'"</formula>
    </cfRule>
  </conditionalFormatting>
  <dataValidations count="5">
    <dataValidation type="list" allowBlank="1" showInputMessage="1" showErrorMessage="1" sqref="E16:J16">
      <formula1>$R$14:$R$18</formula1>
    </dataValidation>
    <dataValidation type="list" allowBlank="1" showInputMessage="1" showErrorMessage="1" sqref="E20:K23">
      <formula1>$O$14:$O$17</formula1>
    </dataValidation>
    <dataValidation type="list" allowBlank="1" showInputMessage="1" showErrorMessage="1" sqref="E15:K15">
      <formula1>$R$21:$V$21</formula1>
    </dataValidation>
    <dataValidation type="list" allowBlank="1" showInputMessage="1" showErrorMessage="1" sqref="E17:J17">
      <formula1>"עבודה רגילה, ע.דחופה -ביצוע תוך 24 שעות לכל המאוחר ממועד הוצאת הזמנה מאושרת"</formula1>
    </dataValidation>
    <dataValidation type="list" allowBlank="1" showInputMessage="1" showErrorMessage="1" sqref="E26">
      <formula1>'קטלוג עם מחירים'!$B$406:$B$448</formula1>
    </dataValidation>
  </dataValidations>
  <printOptions horizontalCentered="1"/>
  <pageMargins left="0.078740157480315" right="0.078740157480315" top="1.14173228346457" bottom="0.393700787401575" header="0.118110236220472" footer="0.31496062992126"/>
  <pageSetup orientation="portrait" paperSize="9" scale="48" r:id="rId2"/>
  <headerFooter scaleWithDoc="0">
    <oddHeader>&amp;L&amp;G&amp;C&amp;"+,רגיל"&amp;14-בלמ"ס-
מדינת ישראל - משרד הביטחון&amp;R&amp;G</oddHeader>
    <oddFooter>&amp;Cעמוד &amp;P מתוך &amp;N</oddFooter>
  </headerFooter>
  <rowBreaks count="3" manualBreakCount="3">
    <brk id="34" max="10" man="1"/>
    <brk id="45" max="10" man="1"/>
    <brk id="67" max="10" man="1"/>
  </rowBreaks>
  <legacyDrawingHF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V137"/>
  <sheetViews>
    <sheetView rightToLeft="1" view="pageBreakPreview" zoomScale="80" zoomScaleNormal="110" zoomScaleSheetLayoutView="80" workbookViewId="0" topLeftCell="A1">
      <selection pane="topLeft" activeCell="I5" sqref="I5:J5"/>
    </sheetView>
  </sheetViews>
  <sheetFormatPr defaultRowHeight="14.25"/>
  <cols>
    <col min="1" max="1" width="19.5" style="71" customWidth="1"/>
    <col min="2" max="2" width="17.75" style="71" customWidth="1"/>
    <col min="3" max="3" width="21.125" style="71" customWidth="1"/>
    <col min="4" max="4" width="28.75" style="71" customWidth="1"/>
    <col min="5" max="5" width="9" style="71"/>
    <col min="6" max="6" width="17.5" style="71" customWidth="1"/>
    <col min="7" max="7" width="14.625" style="71" customWidth="1"/>
    <col min="8" max="8" width="15.125" style="71" customWidth="1"/>
    <col min="9" max="9" width="21" style="71" customWidth="1"/>
    <col min="10" max="10" width="23.125" style="71" customWidth="1"/>
    <col min="11" max="11" width="9" style="71"/>
    <col min="12" max="12" width="9" style="71" hidden="1" customWidth="1"/>
    <col min="13" max="13" width="9.25" style="71" hidden="1" customWidth="1"/>
    <col min="14" max="16" width="9" style="71" hidden="1" customWidth="1"/>
    <col min="17" max="17" width="7.625" style="71" hidden="1" customWidth="1"/>
    <col min="18" max="21" width="9" style="71" hidden="1" customWidth="1"/>
    <col min="22" max="16384" width="9" style="71"/>
  </cols>
  <sheetData>
    <row r="1" spans="1:22" ht="14.25">
      <c r="A1" s="72"/>
      <c r="B1" s="72"/>
      <c r="C1" s="72"/>
      <c r="D1" s="72"/>
      <c r="E1" s="72"/>
      <c r="F1" s="72"/>
      <c r="G1" s="72"/>
      <c r="H1" s="72"/>
      <c r="I1" s="72"/>
      <c r="J1" s="72"/>
      <c r="K1" s="72"/>
      <c r="L1" s="72"/>
      <c r="M1" s="72"/>
      <c r="N1" s="72"/>
      <c r="O1" s="72"/>
      <c r="P1" s="72"/>
      <c r="Q1" s="72"/>
      <c r="R1" s="72"/>
      <c r="S1" s="72"/>
      <c r="T1" s="72"/>
      <c r="U1" s="72"/>
      <c r="V1" s="72"/>
    </row>
    <row r="2" spans="1:22" ht="20.25" customHeight="1">
      <c r="A2" s="432" t="s">
        <v>860</v>
      </c>
      <c r="B2" s="684"/>
      <c r="C2" s="684"/>
      <c r="D2" s="684"/>
      <c r="E2" s="684"/>
      <c r="F2" s="684"/>
      <c r="G2" s="684"/>
      <c r="H2" s="684"/>
      <c r="I2" s="684"/>
      <c r="J2" s="684"/>
      <c r="K2" s="328"/>
      <c r="L2" s="72"/>
      <c r="M2" s="72"/>
      <c r="N2" s="72"/>
      <c r="O2" s="72"/>
      <c r="P2" s="72"/>
      <c r="Q2" s="72"/>
      <c r="R2" s="72"/>
      <c r="S2" s="72"/>
      <c r="T2" s="72"/>
      <c r="U2" s="72"/>
      <c r="V2" s="72"/>
    </row>
    <row r="3" spans="1:21" ht="30.75" thickBot="1">
      <c r="A3" s="648" t="s">
        <v>856</v>
      </c>
      <c r="B3" s="649"/>
      <c r="C3" s="650"/>
      <c r="D3" s="372"/>
      <c r="E3" s="372"/>
      <c r="F3" s="648" t="s">
        <v>857</v>
      </c>
      <c r="G3" s="651"/>
      <c r="H3" s="651"/>
      <c r="I3" s="652"/>
      <c r="J3" s="650"/>
      <c r="K3" s="72"/>
      <c r="L3" s="72"/>
      <c r="M3" s="72"/>
      <c r="N3" s="72"/>
      <c r="O3" s="72"/>
      <c r="P3" s="72"/>
      <c r="Q3" s="72"/>
      <c r="R3" s="72"/>
      <c r="S3" s="72"/>
      <c r="T3" s="72"/>
      <c r="U3" s="72"/>
    </row>
    <row r="4" spans="1:21" ht="31.5" customHeight="1" thickBot="1">
      <c r="A4" s="648" t="s">
        <v>4</v>
      </c>
      <c r="B4" s="649"/>
      <c r="C4" s="650"/>
      <c r="D4" s="372"/>
      <c r="E4" s="372"/>
      <c r="F4" s="372"/>
      <c r="G4" s="372"/>
      <c r="H4" s="372"/>
      <c r="I4" s="372"/>
      <c r="J4" s="372"/>
      <c r="K4" s="72"/>
      <c r="L4" s="72"/>
      <c r="M4" s="72"/>
      <c r="N4" s="72"/>
      <c r="O4" s="72"/>
      <c r="P4" s="72"/>
      <c r="Q4" s="72"/>
      <c r="R4" s="72"/>
      <c r="S4" s="72"/>
      <c r="T4" s="72"/>
      <c r="U4" s="72"/>
    </row>
    <row r="5" spans="1:21" ht="30.75" thickBot="1">
      <c r="A5" s="648" t="s">
        <v>858</v>
      </c>
      <c r="B5" s="649"/>
      <c r="C5" s="685"/>
      <c r="D5" s="686"/>
      <c r="E5" s="686"/>
      <c r="F5" s="680" t="s">
        <v>859</v>
      </c>
      <c r="G5" s="681"/>
      <c r="H5" s="681"/>
      <c r="I5" s="682"/>
      <c r="J5" s="683"/>
      <c r="K5" s="72"/>
      <c r="L5" s="72"/>
      <c r="M5" s="72"/>
      <c r="N5" s="72"/>
      <c r="O5" s="318"/>
      <c r="P5" s="72"/>
      <c r="Q5" s="72"/>
      <c r="R5" s="72"/>
      <c r="S5" s="72"/>
      <c r="T5" s="72"/>
      <c r="U5" s="72"/>
    </row>
    <row r="6" spans="1:22" ht="14.25">
      <c r="A6" s="326"/>
      <c r="B6" s="256"/>
      <c r="C6" s="327"/>
      <c r="D6" s="256"/>
      <c r="E6" s="326"/>
      <c r="F6" s="326"/>
      <c r="G6" s="326"/>
      <c r="H6" s="326"/>
      <c r="I6" s="326"/>
      <c r="J6" s="327"/>
      <c r="K6" s="72"/>
      <c r="L6" s="72"/>
      <c r="M6" s="72"/>
      <c r="N6" s="72"/>
      <c r="O6" s="72"/>
      <c r="P6" s="319"/>
      <c r="Q6" s="72"/>
      <c r="R6" s="72"/>
      <c r="S6" s="72"/>
      <c r="T6" s="72"/>
      <c r="U6" s="72"/>
      <c r="V6" s="72"/>
    </row>
    <row r="7" spans="1:22" ht="14.25">
      <c r="A7" s="326"/>
      <c r="B7" s="326"/>
      <c r="C7" s="326"/>
      <c r="D7" s="326"/>
      <c r="E7" s="326"/>
      <c r="F7" s="326"/>
      <c r="G7" s="326"/>
      <c r="H7" s="326"/>
      <c r="I7" s="326"/>
      <c r="J7" s="326"/>
      <c r="K7" s="72"/>
      <c r="L7" s="72"/>
      <c r="M7" s="72"/>
      <c r="N7" s="72"/>
      <c r="O7" s="72"/>
      <c r="P7" s="318"/>
      <c r="Q7" s="72"/>
      <c r="R7" s="72"/>
      <c r="S7" s="72"/>
      <c r="T7" s="72"/>
      <c r="U7" s="72"/>
      <c r="V7" s="72"/>
    </row>
    <row r="8" spans="1:22" ht="31.5" customHeight="1">
      <c r="A8" s="691" t="s">
        <v>846</v>
      </c>
      <c r="B8" s="692"/>
      <c r="C8" s="692"/>
      <c r="D8" s="692"/>
      <c r="E8" s="692"/>
      <c r="F8" s="692"/>
      <c r="G8" s="692"/>
      <c r="H8" s="692"/>
      <c r="I8" s="692"/>
      <c r="J8" s="692"/>
      <c r="K8" s="72"/>
      <c r="L8" s="72"/>
      <c r="M8" s="72"/>
      <c r="N8" s="72"/>
      <c r="O8" s="72"/>
      <c r="P8" s="72"/>
      <c r="Q8" s="72"/>
      <c r="R8" s="72"/>
      <c r="S8" s="72"/>
      <c r="T8" s="72"/>
      <c r="U8" s="72"/>
      <c r="V8" s="72"/>
    </row>
    <row r="9" spans="1:22" ht="30.75" customHeight="1">
      <c r="A9" s="667" t="s">
        <v>899</v>
      </c>
      <c r="B9" s="668"/>
      <c r="C9" s="668"/>
      <c r="D9" s="668"/>
      <c r="E9" s="668"/>
      <c r="F9" s="668"/>
      <c r="G9" s="668"/>
      <c r="H9" s="668"/>
      <c r="I9" s="668"/>
      <c r="J9" s="668"/>
      <c r="K9" s="72"/>
      <c r="L9" s="72"/>
      <c r="M9" s="72"/>
      <c r="N9" s="72"/>
      <c r="O9" s="72"/>
      <c r="P9" s="72"/>
      <c r="Q9" s="72"/>
      <c r="R9" s="72"/>
      <c r="S9" s="72"/>
      <c r="T9" s="72"/>
      <c r="U9" s="72"/>
      <c r="V9" s="72"/>
    </row>
    <row r="10" spans="1:22" ht="44.25" customHeight="1">
      <c r="A10" s="693" t="s">
        <v>2</v>
      </c>
      <c r="B10" s="601"/>
      <c r="C10" s="601"/>
      <c r="D10" s="601"/>
      <c r="E10" s="601"/>
      <c r="F10" s="601"/>
      <c r="G10" s="601"/>
      <c r="H10" s="601"/>
      <c r="I10" s="601"/>
      <c r="J10" s="601"/>
      <c r="K10" s="72"/>
      <c r="L10" s="72"/>
      <c r="M10" s="72"/>
      <c r="N10" s="322" t="s">
        <v>11</v>
      </c>
      <c r="O10" s="72" t="s">
        <v>847</v>
      </c>
      <c r="P10" s="72" t="s">
        <v>649</v>
      </c>
      <c r="Q10" s="72" t="s">
        <v>15</v>
      </c>
      <c r="R10" s="72" t="s">
        <v>16</v>
      </c>
      <c r="S10" s="72" t="s">
        <v>17</v>
      </c>
      <c r="T10" s="72" t="s">
        <v>18</v>
      </c>
      <c r="U10" s="72"/>
      <c r="V10" s="72"/>
    </row>
    <row r="11" spans="1:22" ht="56.25" customHeight="1">
      <c r="A11" s="694">
        <v>1</v>
      </c>
      <c r="B11" s="501"/>
      <c r="C11" s="678" t="s">
        <v>862</v>
      </c>
      <c r="D11" s="678"/>
      <c r="E11" s="695"/>
      <c r="F11" s="695"/>
      <c r="G11" s="695"/>
      <c r="H11" s="695"/>
      <c r="I11" s="695"/>
      <c r="J11" s="695"/>
      <c r="K11" s="320" t="s">
        <v>5</v>
      </c>
      <c r="L11" s="72"/>
      <c r="M11" s="72"/>
      <c r="N11" s="72" t="s">
        <v>14</v>
      </c>
      <c r="O11" s="72" t="s">
        <v>36</v>
      </c>
      <c r="P11" s="72"/>
      <c r="Q11" s="72"/>
      <c r="R11" s="72"/>
      <c r="S11" s="72"/>
      <c r="T11" s="72"/>
      <c r="U11" s="72"/>
      <c r="V11" s="72"/>
    </row>
    <row r="12" spans="1:22" ht="56.25" customHeight="1">
      <c r="A12" s="688">
        <v>2</v>
      </c>
      <c r="B12" s="509"/>
      <c r="C12" s="676" t="s">
        <v>7</v>
      </c>
      <c r="D12" s="676"/>
      <c r="E12" s="677"/>
      <c r="F12" s="677"/>
      <c r="G12" s="677"/>
      <c r="H12" s="677"/>
      <c r="I12" s="677"/>
      <c r="J12" s="677"/>
      <c r="K12" s="320" t="s">
        <v>5</v>
      </c>
      <c r="L12" s="72"/>
      <c r="M12" s="72"/>
      <c r="N12" s="72" t="s">
        <v>20</v>
      </c>
      <c r="O12" s="72"/>
      <c r="P12" s="72"/>
      <c r="Q12" s="72"/>
      <c r="R12" s="72"/>
      <c r="S12" s="72"/>
      <c r="T12" s="72"/>
      <c r="U12" s="72"/>
      <c r="V12" s="72"/>
    </row>
    <row r="13" spans="1:22" ht="56.25" customHeight="1">
      <c r="A13" s="689">
        <v>3</v>
      </c>
      <c r="B13" s="526"/>
      <c r="C13" s="690" t="s">
        <v>8</v>
      </c>
      <c r="D13" s="690"/>
      <c r="E13" s="687">
        <f>$E$53</f>
        <v>0</v>
      </c>
      <c r="F13" s="687"/>
      <c r="G13" s="687"/>
      <c r="H13" s="687"/>
      <c r="I13" s="687"/>
      <c r="J13" s="687"/>
      <c r="K13" s="321" t="s">
        <v>9</v>
      </c>
      <c r="L13" s="72"/>
      <c r="M13" s="72"/>
      <c r="N13" s="72" t="s">
        <v>23</v>
      </c>
      <c r="O13" s="72"/>
      <c r="P13" s="72"/>
      <c r="Q13" s="72"/>
      <c r="R13" s="72"/>
      <c r="S13" s="72"/>
      <c r="T13" s="72"/>
      <c r="U13" s="72"/>
      <c r="V13" s="72"/>
    </row>
    <row r="14" spans="1:22" ht="56.25" customHeight="1">
      <c r="A14" s="688">
        <v>4</v>
      </c>
      <c r="B14" s="509">
        <v>4</v>
      </c>
      <c r="C14" s="676" t="s">
        <v>10</v>
      </c>
      <c r="D14" s="676"/>
      <c r="E14" s="677"/>
      <c r="F14" s="677"/>
      <c r="G14" s="677"/>
      <c r="H14" s="677"/>
      <c r="I14" s="677"/>
      <c r="J14" s="677"/>
      <c r="K14" s="320" t="s">
        <v>5</v>
      </c>
      <c r="L14" s="72"/>
      <c r="M14" s="72"/>
      <c r="N14" s="72" t="s">
        <v>27</v>
      </c>
      <c r="O14" s="72"/>
      <c r="P14" s="72"/>
      <c r="Q14" s="72"/>
      <c r="R14" s="72"/>
      <c r="S14" s="72"/>
      <c r="T14" s="72"/>
      <c r="U14" s="72"/>
      <c r="V14" s="72"/>
    </row>
    <row r="15" spans="1:22" ht="56.25" customHeight="1">
      <c r="A15" s="689">
        <v>5</v>
      </c>
      <c r="B15" s="526"/>
      <c r="C15" s="673" t="s">
        <v>13</v>
      </c>
      <c r="D15" s="673"/>
      <c r="E15" s="674"/>
      <c r="F15" s="674"/>
      <c r="G15" s="674"/>
      <c r="H15" s="674"/>
      <c r="I15" s="674"/>
      <c r="J15" s="674"/>
      <c r="K15" s="320" t="s">
        <v>5</v>
      </c>
      <c r="L15" s="72"/>
      <c r="M15" s="72"/>
      <c r="N15" s="72"/>
      <c r="O15" s="72"/>
      <c r="P15" s="72"/>
      <c r="Q15" s="72"/>
      <c r="R15" s="72"/>
      <c r="S15" s="72"/>
      <c r="T15" s="72"/>
      <c r="U15" s="72"/>
      <c r="V15" s="72"/>
    </row>
    <row r="16" spans="1:22" ht="56.25" customHeight="1">
      <c r="A16" s="688">
        <v>6</v>
      </c>
      <c r="B16" s="509">
        <v>6</v>
      </c>
      <c r="C16" s="676" t="s">
        <v>19</v>
      </c>
      <c r="D16" s="676"/>
      <c r="E16" s="675" t="s">
        <v>649</v>
      </c>
      <c r="F16" s="675"/>
      <c r="G16" s="675"/>
      <c r="H16" s="675"/>
      <c r="I16" s="675"/>
      <c r="J16" s="675"/>
      <c r="K16" s="320" t="s">
        <v>5</v>
      </c>
      <c r="L16" s="72"/>
      <c r="M16" s="72"/>
      <c r="N16" s="72"/>
      <c r="O16" s="72"/>
      <c r="P16" s="72"/>
      <c r="Q16" s="72"/>
      <c r="R16" s="72"/>
      <c r="S16" s="72"/>
      <c r="T16" s="72"/>
      <c r="U16" s="72"/>
      <c r="V16" s="72"/>
    </row>
    <row r="17" spans="1:22" ht="56.25" customHeight="1">
      <c r="A17" s="694">
        <v>7</v>
      </c>
      <c r="B17" s="501"/>
      <c r="C17" s="696" t="s">
        <v>639</v>
      </c>
      <c r="D17" s="558"/>
      <c r="E17" s="670" t="s">
        <v>691</v>
      </c>
      <c r="F17" s="528"/>
      <c r="G17" s="528"/>
      <c r="H17" s="528"/>
      <c r="I17" s="528"/>
      <c r="J17" s="258">
        <f>IF($E$17="ע.דחופה -ביצוע תוך 24 שעות לכל המאוחר ממועד הוצאת הזמנה מאושרת",1.2,1)</f>
        <v>1</v>
      </c>
      <c r="K17" s="320" t="s">
        <v>5</v>
      </c>
      <c r="L17" s="72"/>
      <c r="M17" s="72"/>
      <c r="N17" s="72"/>
      <c r="O17" s="72"/>
      <c r="P17" s="72"/>
      <c r="Q17" s="72"/>
      <c r="R17" s="72"/>
      <c r="S17" s="72"/>
      <c r="T17" s="72"/>
      <c r="U17" s="72"/>
      <c r="V17" s="72"/>
    </row>
    <row r="18" spans="1:22" ht="56.25" customHeight="1">
      <c r="A18" s="688">
        <v>8</v>
      </c>
      <c r="B18" s="509">
        <v>7</v>
      </c>
      <c r="C18" s="676" t="s">
        <v>25</v>
      </c>
      <c r="D18" s="676"/>
      <c r="E18" s="677"/>
      <c r="F18" s="677"/>
      <c r="G18" s="677"/>
      <c r="H18" s="677"/>
      <c r="I18" s="677"/>
      <c r="J18" s="677"/>
      <c r="K18" s="320" t="s">
        <v>5</v>
      </c>
      <c r="L18" s="72"/>
      <c r="M18" s="72"/>
      <c r="N18" s="72"/>
      <c r="O18" s="72"/>
      <c r="P18" s="72"/>
      <c r="Q18" s="72"/>
      <c r="R18" s="72"/>
      <c r="S18" s="72"/>
      <c r="T18" s="72"/>
      <c r="U18" s="72"/>
      <c r="V18" s="72"/>
    </row>
    <row r="19" spans="1:22" ht="56.25" customHeight="1">
      <c r="A19" s="689">
        <v>9</v>
      </c>
      <c r="B19" s="526">
        <v>8</v>
      </c>
      <c r="C19" s="678" t="s">
        <v>29</v>
      </c>
      <c r="D19" s="678"/>
      <c r="E19" s="679"/>
      <c r="F19" s="679"/>
      <c r="G19" s="679"/>
      <c r="H19" s="679"/>
      <c r="I19" s="679"/>
      <c r="J19" s="679"/>
      <c r="K19" s="320" t="s">
        <v>5</v>
      </c>
      <c r="L19" s="72"/>
      <c r="M19" s="72"/>
      <c r="N19" s="72"/>
      <c r="O19" s="72"/>
      <c r="P19" s="72"/>
      <c r="Q19" s="72"/>
      <c r="R19" s="72"/>
      <c r="S19" s="72"/>
      <c r="T19" s="72"/>
      <c r="U19" s="72"/>
      <c r="V19" s="72"/>
    </row>
    <row r="20" spans="1:22" ht="56.25" customHeight="1">
      <c r="A20" s="688">
        <v>10</v>
      </c>
      <c r="B20" s="509">
        <v>9</v>
      </c>
      <c r="C20" s="676" t="s">
        <v>31</v>
      </c>
      <c r="D20" s="676"/>
      <c r="E20" s="677"/>
      <c r="F20" s="677"/>
      <c r="G20" s="677"/>
      <c r="H20" s="677"/>
      <c r="I20" s="677"/>
      <c r="J20" s="677"/>
      <c r="K20" s="320" t="s">
        <v>5</v>
      </c>
      <c r="L20" s="72"/>
      <c r="M20" s="72"/>
      <c r="N20" s="72"/>
      <c r="O20" s="72"/>
      <c r="P20" s="72"/>
      <c r="Q20" s="72"/>
      <c r="R20" s="72"/>
      <c r="S20" s="72"/>
      <c r="T20" s="72"/>
      <c r="U20" s="72"/>
      <c r="V20" s="72"/>
    </row>
    <row r="21" spans="1:22" ht="56.25" customHeight="1">
      <c r="A21" s="689">
        <v>11</v>
      </c>
      <c r="B21" s="526">
        <v>10</v>
      </c>
      <c r="C21" s="678" t="s">
        <v>33</v>
      </c>
      <c r="D21" s="678"/>
      <c r="E21" s="679"/>
      <c r="F21" s="679"/>
      <c r="G21" s="679"/>
      <c r="H21" s="679"/>
      <c r="I21" s="679"/>
      <c r="J21" s="679"/>
      <c r="K21" s="320" t="s">
        <v>5</v>
      </c>
      <c r="L21" s="72"/>
      <c r="M21" s="72"/>
      <c r="N21" s="72"/>
      <c r="O21" s="72"/>
      <c r="P21" s="72"/>
      <c r="Q21" s="72"/>
      <c r="R21" s="72"/>
      <c r="S21" s="72"/>
      <c r="T21" s="72"/>
      <c r="U21" s="72"/>
      <c r="V21" s="72"/>
    </row>
    <row r="22" spans="1:22" ht="56.25" customHeight="1">
      <c r="A22" s="688">
        <v>12</v>
      </c>
      <c r="B22" s="509">
        <v>11</v>
      </c>
      <c r="C22" s="676" t="s">
        <v>35</v>
      </c>
      <c r="D22" s="676"/>
      <c r="E22" s="677"/>
      <c r="F22" s="677"/>
      <c r="G22" s="677"/>
      <c r="H22" s="677"/>
      <c r="I22" s="677"/>
      <c r="J22" s="677"/>
      <c r="K22" s="320" t="s">
        <v>5</v>
      </c>
      <c r="L22" s="72"/>
      <c r="M22" s="72"/>
      <c r="N22" s="72"/>
      <c r="O22" s="72"/>
      <c r="P22" s="72"/>
      <c r="Q22" s="72"/>
      <c r="R22" s="72"/>
      <c r="S22" s="72"/>
      <c r="T22" s="72"/>
      <c r="U22" s="72"/>
      <c r="V22" s="72"/>
    </row>
    <row r="23" spans="1:22" ht="56.25" customHeight="1">
      <c r="A23" s="689">
        <v>13</v>
      </c>
      <c r="B23" s="526">
        <v>12</v>
      </c>
      <c r="C23" s="678" t="s">
        <v>38</v>
      </c>
      <c r="D23" s="678"/>
      <c r="E23" s="679"/>
      <c r="F23" s="679"/>
      <c r="G23" s="679"/>
      <c r="H23" s="679"/>
      <c r="I23" s="679"/>
      <c r="J23" s="679"/>
      <c r="K23" s="320" t="s">
        <v>5</v>
      </c>
      <c r="L23" s="72"/>
      <c r="M23" s="72"/>
      <c r="N23" s="72"/>
      <c r="O23" s="72"/>
      <c r="P23" s="72"/>
      <c r="Q23" s="72"/>
      <c r="R23" s="72"/>
      <c r="S23" s="72"/>
      <c r="T23" s="72"/>
      <c r="U23" s="72"/>
      <c r="V23" s="72"/>
    </row>
    <row r="24" spans="1:22" ht="56.25" customHeight="1">
      <c r="A24" s="688">
        <v>14</v>
      </c>
      <c r="B24" s="509">
        <v>13</v>
      </c>
      <c r="C24" s="676" t="s">
        <v>41</v>
      </c>
      <c r="D24" s="676"/>
      <c r="E24" s="669"/>
      <c r="F24" s="610"/>
      <c r="G24" s="610"/>
      <c r="H24" s="671" t="s">
        <v>879</v>
      </c>
      <c r="I24" s="554"/>
      <c r="J24" s="554"/>
      <c r="K24" s="320" t="s">
        <v>5</v>
      </c>
      <c r="L24" s="72"/>
      <c r="M24" s="72"/>
      <c r="N24" s="72"/>
      <c r="O24" s="72"/>
      <c r="P24" s="72"/>
      <c r="Q24" s="72"/>
      <c r="R24" s="72"/>
      <c r="S24" s="72"/>
      <c r="T24" s="72"/>
      <c r="U24" s="72"/>
      <c r="V24" s="72"/>
    </row>
    <row r="25" spans="1:22" ht="56.25" customHeight="1">
      <c r="A25" s="689">
        <v>15</v>
      </c>
      <c r="B25" s="526">
        <v>14</v>
      </c>
      <c r="C25" s="678" t="s">
        <v>43</v>
      </c>
      <c r="D25" s="678"/>
      <c r="E25" s="670"/>
      <c r="F25" s="610"/>
      <c r="G25" s="610"/>
      <c r="H25" s="672"/>
      <c r="I25" s="554"/>
      <c r="J25" s="554"/>
      <c r="K25" s="320" t="s">
        <v>5</v>
      </c>
      <c r="L25" s="72"/>
      <c r="M25" s="72"/>
      <c r="N25" s="72"/>
      <c r="O25" s="72"/>
      <c r="P25" s="72"/>
      <c r="Q25" s="72"/>
      <c r="R25" s="72"/>
      <c r="S25" s="72"/>
      <c r="T25" s="72"/>
      <c r="U25" s="72"/>
      <c r="V25" s="72"/>
    </row>
    <row r="26" spans="1:22" ht="56.25" customHeight="1">
      <c r="A26" s="688">
        <v>16</v>
      </c>
      <c r="B26" s="509">
        <v>15</v>
      </c>
      <c r="C26" s="676" t="s">
        <v>45</v>
      </c>
      <c r="D26" s="676"/>
      <c r="E26" s="669"/>
      <c r="F26" s="610"/>
      <c r="G26" s="610"/>
      <c r="H26" s="554"/>
      <c r="I26" s="554"/>
      <c r="J26" s="554"/>
      <c r="K26" s="320" t="s">
        <v>5</v>
      </c>
      <c r="L26" s="72"/>
      <c r="M26" s="72"/>
      <c r="N26" s="72"/>
      <c r="O26" s="72"/>
      <c r="P26" s="72"/>
      <c r="Q26" s="72"/>
      <c r="R26" s="72"/>
      <c r="S26" s="72"/>
      <c r="T26" s="72"/>
      <c r="U26" s="72"/>
      <c r="V26" s="72"/>
    </row>
    <row r="27" spans="1:22" ht="56.25" customHeight="1">
      <c r="A27" s="689">
        <v>17</v>
      </c>
      <c r="B27" s="526">
        <v>16</v>
      </c>
      <c r="C27" s="678" t="s">
        <v>901</v>
      </c>
      <c r="D27" s="678"/>
      <c r="E27" s="670"/>
      <c r="F27" s="610"/>
      <c r="G27" s="610"/>
      <c r="H27" s="554"/>
      <c r="I27" s="554"/>
      <c r="J27" s="554"/>
      <c r="K27" s="320" t="s">
        <v>5</v>
      </c>
      <c r="L27" s="72"/>
      <c r="M27" s="72"/>
      <c r="N27" s="72"/>
      <c r="O27" s="72"/>
      <c r="P27" s="72"/>
      <c r="Q27" s="72"/>
      <c r="R27" s="72"/>
      <c r="S27" s="72"/>
      <c r="T27" s="72"/>
      <c r="U27" s="72"/>
      <c r="V27" s="72"/>
    </row>
    <row r="28" spans="1:22" ht="56.25" customHeight="1">
      <c r="A28" s="688"/>
      <c r="B28" s="509"/>
      <c r="C28" s="676"/>
      <c r="D28" s="676"/>
      <c r="E28" s="329"/>
      <c r="F28" s="329"/>
      <c r="G28" s="329"/>
      <c r="H28" s="554"/>
      <c r="I28" s="554"/>
      <c r="J28" s="554"/>
      <c r="K28" s="320" t="s">
        <v>5</v>
      </c>
      <c r="L28" s="72"/>
      <c r="M28" s="72"/>
      <c r="N28" s="72"/>
      <c r="O28" s="72"/>
      <c r="P28" s="72"/>
      <c r="Q28" s="72"/>
      <c r="R28" s="72"/>
      <c r="S28" s="72"/>
      <c r="T28" s="72"/>
      <c r="U28" s="72"/>
      <c r="V28" s="72"/>
    </row>
    <row r="29" spans="1:22" ht="14.25">
      <c r="A29" s="704">
        <v>18</v>
      </c>
      <c r="B29" s="705"/>
      <c r="C29" s="696" t="s">
        <v>51</v>
      </c>
      <c r="D29" s="696"/>
      <c r="E29" s="697" t="s">
        <v>655</v>
      </c>
      <c r="F29" s="697"/>
      <c r="G29" s="697"/>
      <c r="H29" s="697"/>
      <c r="I29" s="697"/>
      <c r="J29" s="697"/>
      <c r="K29" s="320"/>
      <c r="L29" s="72"/>
      <c r="M29" s="72"/>
      <c r="N29" s="72"/>
      <c r="O29" s="72"/>
      <c r="P29" s="72"/>
      <c r="Q29" s="72"/>
      <c r="R29" s="72"/>
      <c r="S29" s="72"/>
      <c r="T29" s="72"/>
      <c r="U29" s="72"/>
      <c r="V29" s="72"/>
    </row>
    <row r="30" spans="1:22" ht="14.25">
      <c r="A30" s="705"/>
      <c r="B30" s="705"/>
      <c r="C30" s="696"/>
      <c r="D30" s="696"/>
      <c r="E30" s="697"/>
      <c r="F30" s="697"/>
      <c r="G30" s="697"/>
      <c r="H30" s="697"/>
      <c r="I30" s="697"/>
      <c r="J30" s="697"/>
      <c r="K30" s="72"/>
      <c r="L30" s="72"/>
      <c r="M30" s="72"/>
      <c r="N30" s="72"/>
      <c r="O30" s="72"/>
      <c r="P30" s="72"/>
      <c r="Q30" s="72"/>
      <c r="R30" s="72"/>
      <c r="S30" s="72"/>
      <c r="T30" s="72"/>
      <c r="U30" s="72"/>
      <c r="V30" s="72"/>
    </row>
    <row r="31" spans="1:22" ht="15" customHeight="1">
      <c r="A31" s="705"/>
      <c r="B31" s="705"/>
      <c r="C31" s="696"/>
      <c r="D31" s="696"/>
      <c r="E31" s="697"/>
      <c r="F31" s="697"/>
      <c r="G31" s="697"/>
      <c r="H31" s="697"/>
      <c r="I31" s="697"/>
      <c r="J31" s="697"/>
      <c r="K31" s="72"/>
      <c r="L31" s="72"/>
      <c r="M31" s="72"/>
      <c r="N31" s="72"/>
      <c r="O31" s="72"/>
      <c r="P31" s="72"/>
      <c r="Q31" s="72"/>
      <c r="R31" s="72"/>
      <c r="S31" s="72"/>
      <c r="T31" s="72"/>
      <c r="U31" s="72"/>
      <c r="V31" s="72"/>
    </row>
    <row r="32" spans="1:22" ht="14.25">
      <c r="A32" s="705"/>
      <c r="B32" s="705"/>
      <c r="C32" s="696"/>
      <c r="D32" s="696"/>
      <c r="E32" s="697"/>
      <c r="F32" s="697"/>
      <c r="G32" s="697"/>
      <c r="H32" s="697"/>
      <c r="I32" s="697"/>
      <c r="J32" s="697"/>
      <c r="K32" s="72"/>
      <c r="L32" s="72"/>
      <c r="M32" s="75"/>
      <c r="N32" s="75"/>
      <c r="O32" s="72"/>
      <c r="P32" s="72"/>
      <c r="Q32" s="72"/>
      <c r="R32" s="72"/>
      <c r="S32" s="72"/>
      <c r="T32" s="72"/>
      <c r="U32" s="72"/>
      <c r="V32" s="72"/>
    </row>
    <row r="33" spans="1:22" ht="33.75" customHeight="1">
      <c r="A33" s="705"/>
      <c r="B33" s="705"/>
      <c r="C33" s="696"/>
      <c r="D33" s="696"/>
      <c r="E33" s="697"/>
      <c r="F33" s="697"/>
      <c r="G33" s="697"/>
      <c r="H33" s="697"/>
      <c r="I33" s="697"/>
      <c r="J33" s="697"/>
      <c r="K33" s="72"/>
      <c r="L33" s="261"/>
      <c r="M33" s="75"/>
      <c r="N33" s="75"/>
      <c r="O33" s="72"/>
      <c r="P33" s="72"/>
      <c r="Q33" s="72"/>
      <c r="R33" s="72"/>
      <c r="S33" s="72"/>
      <c r="T33" s="72"/>
      <c r="U33" s="72"/>
      <c r="V33" s="72"/>
    </row>
    <row r="34" spans="1:22" ht="14.25">
      <c r="A34" s="72"/>
      <c r="B34" s="72"/>
      <c r="C34" s="72"/>
      <c r="D34" s="72"/>
      <c r="E34" s="72"/>
      <c r="F34" s="72"/>
      <c r="G34" s="72"/>
      <c r="H34" s="72"/>
      <c r="I34" s="72"/>
      <c r="J34" s="72"/>
      <c r="K34" s="72"/>
      <c r="L34" s="261"/>
      <c r="M34" s="75"/>
      <c r="N34" s="75"/>
      <c r="O34" s="72"/>
      <c r="P34" s="72"/>
      <c r="Q34" s="72"/>
      <c r="R34" s="72"/>
      <c r="S34" s="72"/>
      <c r="T34" s="72"/>
      <c r="U34" s="72"/>
      <c r="V34" s="72"/>
    </row>
    <row r="35" spans="1:22" ht="42" customHeight="1">
      <c r="A35" s="706" t="s">
        <v>56</v>
      </c>
      <c r="B35" s="601"/>
      <c r="C35" s="601"/>
      <c r="D35" s="601"/>
      <c r="E35" s="601"/>
      <c r="F35" s="601"/>
      <c r="G35" s="601"/>
      <c r="H35" s="601"/>
      <c r="I35" s="601"/>
      <c r="J35" s="601"/>
      <c r="K35" s="72"/>
      <c r="L35" s="261"/>
      <c r="M35" s="75"/>
      <c r="N35" s="75"/>
      <c r="O35" s="72"/>
      <c r="P35" s="72"/>
      <c r="Q35" s="72"/>
      <c r="R35" s="72"/>
      <c r="S35" s="72"/>
      <c r="T35" s="72"/>
      <c r="U35" s="72"/>
      <c r="V35" s="72"/>
    </row>
    <row r="36" spans="1:22" ht="93">
      <c r="A36" s="337" t="s">
        <v>179</v>
      </c>
      <c r="B36" s="337" t="s">
        <v>57</v>
      </c>
      <c r="C36" s="337" t="s">
        <v>58</v>
      </c>
      <c r="D36" s="337" t="s">
        <v>59</v>
      </c>
      <c r="E36" s="337" t="s">
        <v>49</v>
      </c>
      <c r="F36" s="337" t="s">
        <v>60</v>
      </c>
      <c r="G36" s="337" t="s">
        <v>640</v>
      </c>
      <c r="H36" s="337" t="s">
        <v>641</v>
      </c>
      <c r="I36" s="337" t="s">
        <v>61</v>
      </c>
      <c r="J36" s="337" t="s">
        <v>642</v>
      </c>
      <c r="K36" s="72"/>
      <c r="L36" s="261"/>
      <c r="M36" s="75"/>
      <c r="N36" s="75"/>
      <c r="O36" s="72"/>
      <c r="P36" s="72"/>
      <c r="Q36" s="72"/>
      <c r="R36" s="72"/>
      <c r="S36" s="72"/>
      <c r="T36" s="72"/>
      <c r="U36" s="72"/>
      <c r="V36" s="72"/>
    </row>
    <row r="37" spans="1:22" ht="24" thickBot="1">
      <c r="A37" s="337"/>
      <c r="B37" s="337">
        <v>13</v>
      </c>
      <c r="C37" s="698" t="s">
        <v>848</v>
      </c>
      <c r="D37" s="699"/>
      <c r="E37" s="699"/>
      <c r="F37" s="699"/>
      <c r="G37" s="699"/>
      <c r="H37" s="699"/>
      <c r="I37" s="700"/>
      <c r="J37" s="699"/>
      <c r="K37" s="261"/>
      <c r="L37" s="261"/>
      <c r="M37" s="75"/>
      <c r="N37" s="75"/>
      <c r="O37" s="72"/>
      <c r="P37" s="72"/>
      <c r="Q37" s="72"/>
      <c r="R37" s="72"/>
      <c r="S37" s="72"/>
      <c r="T37" s="72"/>
      <c r="U37" s="72"/>
      <c r="V37" s="72"/>
    </row>
    <row r="38" spans="1:22" ht="141" thickTop="1" thickBot="1">
      <c r="A38" s="330" t="str">
        <f>IF(I38=0,"-",'קטלוג עם מחירים'!K3)</f>
        <v>-</v>
      </c>
      <c r="B38" s="331" t="s">
        <v>739</v>
      </c>
      <c r="C38" s="332" t="s">
        <v>849</v>
      </c>
      <c r="D38" s="333" t="s">
        <v>544</v>
      </c>
      <c r="E38" s="332" t="s">
        <v>545</v>
      </c>
      <c r="F38" s="334">
        <v>7000</v>
      </c>
      <c r="G38" s="335">
        <v>1</v>
      </c>
      <c r="H38" s="338">
        <v>1</v>
      </c>
      <c r="I38" s="340">
        <v>0</v>
      </c>
      <c r="J38" s="339">
        <f>F38*I38*G38</f>
        <v>0</v>
      </c>
      <c r="K38" s="324"/>
      <c r="L38" s="261"/>
      <c r="M38" s="75"/>
      <c r="N38" s="75"/>
      <c r="O38" s="72"/>
      <c r="P38" s="72"/>
      <c r="Q38" s="72"/>
      <c r="R38" s="72"/>
      <c r="S38" s="72"/>
      <c r="T38" s="72"/>
      <c r="U38" s="72"/>
      <c r="V38" s="72"/>
    </row>
    <row r="39" spans="1:22" ht="141" thickTop="1" thickBot="1">
      <c r="A39" s="330" t="str">
        <f>IF(I39=0,"-",'קטלוג עם מחירים'!K4)</f>
        <v>-</v>
      </c>
      <c r="B39" s="331" t="s">
        <v>740</v>
      </c>
      <c r="C39" s="332" t="s">
        <v>850</v>
      </c>
      <c r="D39" s="336" t="s">
        <v>544</v>
      </c>
      <c r="E39" s="332" t="s">
        <v>545</v>
      </c>
      <c r="F39" s="334">
        <v>9000</v>
      </c>
      <c r="G39" s="335">
        <v>1</v>
      </c>
      <c r="H39" s="338">
        <v>1</v>
      </c>
      <c r="I39" s="340">
        <v>0</v>
      </c>
      <c r="J39" s="339">
        <f>F39*I39*G39</f>
        <v>0</v>
      </c>
      <c r="K39" s="261"/>
      <c r="L39" s="261"/>
      <c r="M39" s="75"/>
      <c r="N39" s="75"/>
      <c r="O39" s="72"/>
      <c r="P39" s="72"/>
      <c r="Q39" s="72"/>
      <c r="R39" s="72"/>
      <c r="S39" s="72"/>
      <c r="T39" s="72"/>
      <c r="U39" s="72"/>
      <c r="V39" s="72"/>
    </row>
    <row r="40" spans="1:22" ht="71.25" thickTop="1" thickBot="1">
      <c r="A40" s="330" t="str">
        <f>IF(I40=0,"-",IF(OR($E$17="עבודה רגילה",$J$44&gt;0),'קטלוג עם מחירים'!K5,'קטלוג עם מחירים'!K9))</f>
        <v>-</v>
      </c>
      <c r="B40" s="331">
        <v>13.50</v>
      </c>
      <c r="C40" s="332" t="s">
        <v>851</v>
      </c>
      <c r="D40" s="701" t="s">
        <v>852</v>
      </c>
      <c r="E40" s="332" t="s">
        <v>570</v>
      </c>
      <c r="F40" s="334">
        <v>6000</v>
      </c>
      <c r="G40" s="335">
        <f t="shared" si="0" ref="G40:G43">IF($E$17="עבודה רגילה",0.8,1)</f>
        <v>0.80</v>
      </c>
      <c r="H40" s="338">
        <f>$J$17</f>
        <v>1</v>
      </c>
      <c r="I40" s="340">
        <v>0</v>
      </c>
      <c r="J40" s="339">
        <f>IF($J$17=1,F40*I40*G40,F40*I40*H40)</f>
        <v>0</v>
      </c>
      <c r="K40" s="261"/>
      <c r="L40" s="261"/>
      <c r="M40" s="75"/>
      <c r="N40" s="75"/>
      <c r="O40" s="72"/>
      <c r="P40" s="72"/>
      <c r="Q40" s="72"/>
      <c r="R40" s="72"/>
      <c r="S40" s="72"/>
      <c r="T40" s="72"/>
      <c r="U40" s="72"/>
      <c r="V40" s="72"/>
    </row>
    <row r="41" spans="1:22" ht="94.5" thickTop="1" thickBot="1">
      <c r="A41" s="330" t="str">
        <f>IF(I41=0,"-",IF(OR($E$17="עבודה רגילה",$J$44&gt;0),'קטלוג עם מחירים'!K6,'קטלוג עם מחירים'!K10))</f>
        <v>-</v>
      </c>
      <c r="B41" s="331">
        <v>13.60</v>
      </c>
      <c r="C41" s="332" t="s">
        <v>853</v>
      </c>
      <c r="D41" s="701"/>
      <c r="E41" s="332" t="s">
        <v>557</v>
      </c>
      <c r="F41" s="334">
        <v>7500</v>
      </c>
      <c r="G41" s="335">
        <f t="shared" si="0"/>
        <v>0.80</v>
      </c>
      <c r="H41" s="338">
        <f t="shared" si="1" ref="H41:H43">$J$17</f>
        <v>1</v>
      </c>
      <c r="I41" s="340">
        <v>0</v>
      </c>
      <c r="J41" s="339">
        <f t="shared" si="2" ref="J41:J43">IF($J$17=1,F41*I41*G41,F41*I41*H41)</f>
        <v>0</v>
      </c>
      <c r="K41" s="261"/>
      <c r="L41" s="261"/>
      <c r="M41" s="75"/>
      <c r="N41" s="75"/>
      <c r="O41" s="72"/>
      <c r="P41" s="72"/>
      <c r="Q41" s="72"/>
      <c r="R41" s="72"/>
      <c r="S41" s="72"/>
      <c r="T41" s="72"/>
      <c r="U41" s="72"/>
      <c r="V41" s="72"/>
    </row>
    <row r="42" spans="1:22" ht="62.25" customHeight="1" thickTop="1" thickBot="1">
      <c r="A42" s="330" t="str">
        <f>IF(I42=0,"-",IF(OR($E$17="עבודה רגילה",$J$44&gt;0),'קטלוג עם מחירים'!K7,'קטלוג עם מחירים'!K11))</f>
        <v>-</v>
      </c>
      <c r="B42" s="331">
        <v>13.61</v>
      </c>
      <c r="C42" s="332" t="s">
        <v>662</v>
      </c>
      <c r="D42" s="701"/>
      <c r="E42" s="332" t="s">
        <v>570</v>
      </c>
      <c r="F42" s="334">
        <v>4000</v>
      </c>
      <c r="G42" s="335">
        <f t="shared" si="0"/>
        <v>0.80</v>
      </c>
      <c r="H42" s="338">
        <f t="shared" si="1"/>
        <v>1</v>
      </c>
      <c r="I42" s="340">
        <v>0</v>
      </c>
      <c r="J42" s="339">
        <f t="shared" si="2"/>
        <v>0</v>
      </c>
      <c r="K42" s="261"/>
      <c r="L42" s="261"/>
      <c r="M42" s="75"/>
      <c r="N42" s="75"/>
      <c r="O42" s="72"/>
      <c r="P42" s="72"/>
      <c r="Q42" s="72"/>
      <c r="R42" s="72"/>
      <c r="S42" s="72"/>
      <c r="T42" s="72"/>
      <c r="U42" s="72"/>
      <c r="V42" s="72"/>
    </row>
    <row r="43" spans="1:22" ht="90.75" customHeight="1" thickTop="1" thickBot="1">
      <c r="A43" s="330" t="str">
        <f>IF(I43=0,"-",IF(OR($E$17="עבודה רגילה",$J$44&gt;0),'קטלוג עם מחירים'!K8,'קטלוג עם מחירים'!K12))</f>
        <v>-</v>
      </c>
      <c r="B43" s="331" t="s">
        <v>741</v>
      </c>
      <c r="C43" s="332" t="s">
        <v>663</v>
      </c>
      <c r="D43" s="336" t="s">
        <v>854</v>
      </c>
      <c r="E43" s="332" t="s">
        <v>545</v>
      </c>
      <c r="F43" s="334">
        <v>1500</v>
      </c>
      <c r="G43" s="335">
        <f t="shared" si="0"/>
        <v>0.80</v>
      </c>
      <c r="H43" s="338">
        <f t="shared" si="1"/>
        <v>1</v>
      </c>
      <c r="I43" s="340">
        <v>0</v>
      </c>
      <c r="J43" s="339">
        <f t="shared" si="2"/>
        <v>0</v>
      </c>
      <c r="K43" s="261"/>
      <c r="L43" s="261"/>
      <c r="M43" s="75"/>
      <c r="N43" s="75"/>
      <c r="O43" s="72"/>
      <c r="P43" s="72"/>
      <c r="Q43" s="72"/>
      <c r="R43" s="72"/>
      <c r="S43" s="72"/>
      <c r="T43" s="72"/>
      <c r="U43" s="72"/>
      <c r="V43" s="72"/>
    </row>
    <row r="44" spans="1:22" s="74" customFormat="1" ht="69" customHeight="1" thickTop="1">
      <c r="A44" s="291" t="str">
        <f>IF(J44&gt;0,'קטלוג עם מחירים'!K34,"-")</f>
        <v>-</v>
      </c>
      <c r="B44" s="278">
        <v>10.199999999999999</v>
      </c>
      <c r="C44" s="278" t="s">
        <v>646</v>
      </c>
      <c r="D44" s="279" t="s">
        <v>48</v>
      </c>
      <c r="E44" s="278" t="s">
        <v>130</v>
      </c>
      <c r="F44" s="280">
        <v>15000</v>
      </c>
      <c r="G44" s="281" t="s">
        <v>532</v>
      </c>
      <c r="H44" s="281" t="s">
        <v>532</v>
      </c>
      <c r="I44" s="294" t="str">
        <f>IF($J$44&gt;0,"הופעל מחיר מקס'","לא נדרש")</f>
        <v>לא נדרש</v>
      </c>
      <c r="J44" s="280">
        <f>IF(AND($J$17=1.2,(SUM($J$40:$J$43)-SUM($J$40:$J$43)/1.2)&lt;15000),0,IF($J$17=1,0,15000))</f>
        <v>0</v>
      </c>
      <c r="K44" s="261"/>
      <c r="L44" s="261"/>
      <c r="M44" s="75"/>
      <c r="N44" s="326"/>
      <c r="O44" s="326"/>
      <c r="P44" s="326"/>
      <c r="Q44" s="326"/>
      <c r="R44" s="326"/>
      <c r="S44" s="326"/>
      <c r="T44" s="326"/>
      <c r="U44" s="326"/>
      <c r="V44" s="326"/>
    </row>
    <row r="45" spans="1:22" s="74" customFormat="1" ht="14.25" customHeight="1">
      <c r="A45" s="72"/>
      <c r="B45" s="261"/>
      <c r="C45" s="261"/>
      <c r="D45" s="261"/>
      <c r="E45" s="261"/>
      <c r="F45" s="261"/>
      <c r="G45" s="261"/>
      <c r="H45" s="261"/>
      <c r="I45" s="261"/>
      <c r="J45" s="261"/>
      <c r="K45" s="261"/>
      <c r="L45" s="261"/>
      <c r="M45" s="326"/>
      <c r="N45" s="326"/>
      <c r="O45" s="326"/>
      <c r="P45" s="326"/>
      <c r="Q45" s="326"/>
      <c r="R45" s="326"/>
      <c r="S45" s="326"/>
      <c r="T45" s="326"/>
      <c r="U45" s="326"/>
      <c r="V45" s="326"/>
    </row>
    <row r="46" spans="1:22" s="74" customFormat="1" ht="14.25" customHeight="1">
      <c r="A46" s="72"/>
      <c r="B46" s="261"/>
      <c r="C46" s="261"/>
      <c r="D46" s="261"/>
      <c r="E46" s="261"/>
      <c r="F46" s="261"/>
      <c r="G46" s="261"/>
      <c r="H46" s="261"/>
      <c r="I46" s="261"/>
      <c r="J46" s="261"/>
      <c r="K46" s="325"/>
      <c r="L46" s="261"/>
      <c r="M46" s="326"/>
      <c r="N46" s="326"/>
      <c r="O46" s="326"/>
      <c r="P46" s="326"/>
      <c r="Q46" s="326"/>
      <c r="R46" s="326"/>
      <c r="S46" s="326"/>
      <c r="T46" s="326"/>
      <c r="U46" s="326"/>
      <c r="V46" s="326"/>
    </row>
    <row r="47" spans="1:22" s="74" customFormat="1" ht="77.25" customHeight="1">
      <c r="A47" s="706" t="s">
        <v>169</v>
      </c>
      <c r="B47" s="601"/>
      <c r="C47" s="601"/>
      <c r="D47" s="601"/>
      <c r="E47" s="601"/>
      <c r="F47" s="601"/>
      <c r="G47" s="601"/>
      <c r="H47" s="601"/>
      <c r="I47" s="601"/>
      <c r="J47" s="601"/>
      <c r="K47" s="261"/>
      <c r="L47" s="261"/>
      <c r="M47" s="326"/>
      <c r="N47" s="326"/>
      <c r="O47" s="326"/>
      <c r="P47" s="326"/>
      <c r="Q47" s="326"/>
      <c r="R47" s="326"/>
      <c r="S47" s="326"/>
      <c r="T47" s="326"/>
      <c r="U47" s="326"/>
      <c r="V47" s="326"/>
    </row>
    <row r="48" spans="1:22" s="74" customFormat="1" ht="77.25" customHeight="1">
      <c r="A48" s="341"/>
      <c r="B48" s="269"/>
      <c r="C48" s="269"/>
      <c r="D48" s="269"/>
      <c r="E48" s="269"/>
      <c r="F48" s="269"/>
      <c r="G48" s="269"/>
      <c r="H48" s="269"/>
      <c r="I48" s="269"/>
      <c r="J48" s="269"/>
      <c r="K48" s="261"/>
      <c r="L48" s="261"/>
      <c r="M48" s="326"/>
      <c r="N48" s="326"/>
      <c r="O48" s="326"/>
      <c r="P48" s="326"/>
      <c r="Q48" s="326"/>
      <c r="R48" s="326"/>
      <c r="S48" s="326"/>
      <c r="T48" s="326"/>
      <c r="U48" s="326"/>
      <c r="V48" s="326"/>
    </row>
    <row r="49" spans="1:22" s="74" customFormat="1" ht="104.25" customHeight="1">
      <c r="A49" s="72"/>
      <c r="B49" s="491" t="s">
        <v>644</v>
      </c>
      <c r="C49" s="491"/>
      <c r="D49" s="491"/>
      <c r="E49" s="702">
        <f>IF($I$44="לא נדרש",SUM($J$38:$J$43),SUM($J$40:$J$43)/1.2+SUM($J$38:$J$39)+$J$44)</f>
        <v>0</v>
      </c>
      <c r="F49" s="605"/>
      <c r="G49" s="605"/>
      <c r="H49" s="605"/>
      <c r="I49" s="605"/>
      <c r="J49" s="347"/>
      <c r="K49" s="325"/>
      <c r="L49" s="323"/>
      <c r="M49" s="326"/>
      <c r="N49" s="326"/>
      <c r="O49" s="326"/>
      <c r="P49" s="326"/>
      <c r="Q49" s="326"/>
      <c r="R49" s="326"/>
      <c r="S49" s="326"/>
      <c r="T49" s="326"/>
      <c r="U49" s="326"/>
      <c r="V49" s="326"/>
    </row>
    <row r="50" spans="1:22" ht="104.25" customHeight="1">
      <c r="A50" s="349">
        <f>'קטלוג עם מחירים'!$K$35</f>
        <v>5096155</v>
      </c>
      <c r="B50" s="491" t="s">
        <v>645</v>
      </c>
      <c r="C50" s="491"/>
      <c r="D50" s="491"/>
      <c r="E50" s="702">
        <f>$E$49*0.1</f>
        <v>0</v>
      </c>
      <c r="F50" s="605"/>
      <c r="G50" s="605"/>
      <c r="H50" s="605"/>
      <c r="I50" s="605"/>
      <c r="J50" s="347"/>
      <c r="K50" s="261"/>
      <c r="L50" s="323"/>
      <c r="M50" s="326"/>
      <c r="N50" s="75"/>
      <c r="O50" s="72"/>
      <c r="P50" s="72"/>
      <c r="Q50" s="72"/>
      <c r="R50" s="72"/>
      <c r="S50" s="72"/>
      <c r="T50" s="72"/>
      <c r="U50" s="72"/>
      <c r="V50" s="72"/>
    </row>
    <row r="51" spans="1:22" ht="104.25" customHeight="1">
      <c r="A51" s="72"/>
      <c r="B51" s="491" t="s">
        <v>738</v>
      </c>
      <c r="C51" s="491"/>
      <c r="D51" s="491"/>
      <c r="E51" s="702">
        <f>$E$50+$E$49</f>
        <v>0</v>
      </c>
      <c r="F51" s="605"/>
      <c r="G51" s="605"/>
      <c r="H51" s="605"/>
      <c r="I51" s="605"/>
      <c r="J51" s="347"/>
      <c r="K51" s="323"/>
      <c r="L51" s="323"/>
      <c r="M51" s="75"/>
      <c r="N51" s="75"/>
      <c r="O51" s="72"/>
      <c r="P51" s="72"/>
      <c r="Q51" s="72"/>
      <c r="R51" s="72"/>
      <c r="S51" s="72"/>
      <c r="T51" s="72"/>
      <c r="U51" s="72"/>
      <c r="V51" s="72"/>
    </row>
    <row r="52" spans="1:22" ht="104.25" customHeight="1">
      <c r="A52" s="72"/>
      <c r="B52" s="491" t="s">
        <v>171</v>
      </c>
      <c r="C52" s="491"/>
      <c r="D52" s="491"/>
      <c r="E52" s="702">
        <f>$E$51*0.17</f>
        <v>0</v>
      </c>
      <c r="F52" s="605"/>
      <c r="G52" s="605"/>
      <c r="H52" s="605"/>
      <c r="I52" s="605"/>
      <c r="J52" s="347"/>
      <c r="K52" s="323"/>
      <c r="L52" s="323"/>
      <c r="M52" s="75"/>
      <c r="N52" s="75"/>
      <c r="O52" s="72"/>
      <c r="P52" s="72"/>
      <c r="Q52" s="72"/>
      <c r="R52" s="72"/>
      <c r="S52" s="72"/>
      <c r="T52" s="72"/>
      <c r="U52" s="72"/>
      <c r="V52" s="72"/>
    </row>
    <row r="53" spans="1:22" ht="104.25" customHeight="1">
      <c r="A53" s="326"/>
      <c r="B53" s="663" t="s">
        <v>172</v>
      </c>
      <c r="C53" s="663"/>
      <c r="D53" s="663"/>
      <c r="E53" s="707">
        <f>$E$51+$E$52</f>
        <v>0</v>
      </c>
      <c r="F53" s="708"/>
      <c r="G53" s="708"/>
      <c r="H53" s="708"/>
      <c r="I53" s="708"/>
      <c r="J53" s="348"/>
      <c r="K53" s="323"/>
      <c r="L53" s="261"/>
      <c r="M53" s="75"/>
      <c r="N53" s="75"/>
      <c r="O53" s="72"/>
      <c r="P53" s="72"/>
      <c r="Q53" s="72"/>
      <c r="R53" s="72"/>
      <c r="S53" s="72"/>
      <c r="T53" s="72"/>
      <c r="U53" s="72"/>
      <c r="V53" s="72"/>
    </row>
    <row r="54" spans="1:22" ht="14.25">
      <c r="A54" s="326"/>
      <c r="B54" s="261"/>
      <c r="C54" s="261"/>
      <c r="D54" s="261"/>
      <c r="E54" s="261"/>
      <c r="F54" s="261"/>
      <c r="G54" s="261"/>
      <c r="H54" s="261"/>
      <c r="I54" s="261"/>
      <c r="J54" s="261"/>
      <c r="K54" s="323"/>
      <c r="L54" s="261"/>
      <c r="M54" s="75"/>
      <c r="N54" s="75"/>
      <c r="O54" s="72"/>
      <c r="P54" s="72"/>
      <c r="Q54" s="72"/>
      <c r="R54" s="72"/>
      <c r="S54" s="72"/>
      <c r="T54" s="72"/>
      <c r="U54" s="72"/>
      <c r="V54" s="72"/>
    </row>
    <row r="55" spans="1:22" ht="14.25">
      <c r="A55" s="342"/>
      <c r="B55" s="703"/>
      <c r="C55" s="703"/>
      <c r="D55" s="703"/>
      <c r="E55" s="343"/>
      <c r="F55" s="343"/>
      <c r="G55" s="703"/>
      <c r="H55" s="493"/>
      <c r="I55" s="493"/>
      <c r="J55" s="493"/>
      <c r="K55" s="323"/>
      <c r="L55" s="261"/>
      <c r="M55" s="75"/>
      <c r="N55" s="75"/>
      <c r="O55" s="72"/>
      <c r="P55" s="72"/>
      <c r="Q55" s="72"/>
      <c r="R55" s="72"/>
      <c r="S55" s="72"/>
      <c r="T55" s="72"/>
      <c r="U55" s="72"/>
      <c r="V55" s="72"/>
    </row>
    <row r="56" spans="1:22" ht="14.25">
      <c r="A56" s="342"/>
      <c r="B56" s="703"/>
      <c r="C56" s="703"/>
      <c r="D56" s="325"/>
      <c r="E56" s="703"/>
      <c r="F56" s="703"/>
      <c r="G56" s="703"/>
      <c r="H56" s="703"/>
      <c r="I56" s="703"/>
      <c r="J56" s="703"/>
      <c r="K56" s="323"/>
      <c r="L56" s="261"/>
      <c r="M56" s="75"/>
      <c r="N56" s="75"/>
      <c r="O56" s="72"/>
      <c r="P56" s="72"/>
      <c r="Q56" s="72"/>
      <c r="R56" s="72"/>
      <c r="S56" s="72"/>
      <c r="T56" s="72"/>
      <c r="U56" s="72"/>
      <c r="V56" s="72"/>
    </row>
    <row r="57" spans="1:22" ht="14.25">
      <c r="A57" s="343"/>
      <c r="B57" s="703"/>
      <c r="C57" s="703"/>
      <c r="D57" s="325"/>
      <c r="E57" s="703"/>
      <c r="F57" s="703"/>
      <c r="G57" s="703"/>
      <c r="H57" s="703"/>
      <c r="I57" s="703"/>
      <c r="J57" s="703"/>
      <c r="K57" s="323"/>
      <c r="L57" s="261"/>
      <c r="M57" s="75"/>
      <c r="N57" s="75"/>
      <c r="O57" s="72"/>
      <c r="P57" s="72"/>
      <c r="Q57" s="72"/>
      <c r="R57" s="72"/>
      <c r="S57" s="72"/>
      <c r="T57" s="72"/>
      <c r="U57" s="72"/>
      <c r="V57" s="72"/>
    </row>
    <row r="58" spans="1:22" ht="14.25">
      <c r="A58" s="343"/>
      <c r="B58" s="703"/>
      <c r="C58" s="703"/>
      <c r="D58" s="344"/>
      <c r="E58" s="703"/>
      <c r="F58" s="703"/>
      <c r="G58" s="703"/>
      <c r="H58" s="703"/>
      <c r="I58" s="703"/>
      <c r="J58" s="703"/>
      <c r="K58" s="323"/>
      <c r="L58" s="261"/>
      <c r="M58" s="75"/>
      <c r="N58" s="75"/>
      <c r="O58" s="72"/>
      <c r="P58" s="72"/>
      <c r="Q58" s="72"/>
      <c r="R58" s="72"/>
      <c r="S58" s="72"/>
      <c r="T58" s="72"/>
      <c r="U58" s="72"/>
      <c r="V58" s="72"/>
    </row>
    <row r="59" spans="1:22" ht="14.25">
      <c r="A59" s="343"/>
      <c r="B59" s="325"/>
      <c r="C59" s="325"/>
      <c r="D59" s="344"/>
      <c r="E59" s="325"/>
      <c r="F59" s="325"/>
      <c r="G59" s="325"/>
      <c r="H59" s="325"/>
      <c r="I59" s="325"/>
      <c r="J59" s="325"/>
      <c r="K59" s="261"/>
      <c r="L59" s="261"/>
      <c r="M59" s="75"/>
      <c r="N59" s="75"/>
      <c r="O59" s="72"/>
      <c r="P59" s="72"/>
      <c r="Q59" s="72"/>
      <c r="R59" s="72"/>
      <c r="S59" s="72"/>
      <c r="T59" s="72"/>
      <c r="U59" s="72"/>
      <c r="V59" s="72"/>
    </row>
    <row r="60" spans="1:22" ht="14.25">
      <c r="A60" s="72"/>
      <c r="B60" s="75"/>
      <c r="C60" s="75"/>
      <c r="D60" s="75"/>
      <c r="E60" s="75"/>
      <c r="F60" s="75"/>
      <c r="G60" s="75"/>
      <c r="H60" s="75"/>
      <c r="I60" s="75"/>
      <c r="J60" s="75"/>
      <c r="K60" s="261"/>
      <c r="L60" s="261"/>
      <c r="M60" s="75"/>
      <c r="N60" s="75"/>
      <c r="O60" s="72"/>
      <c r="P60" s="72"/>
      <c r="Q60" s="72"/>
      <c r="R60" s="72"/>
      <c r="S60" s="72"/>
      <c r="T60" s="72"/>
      <c r="U60" s="72"/>
      <c r="V60" s="72"/>
    </row>
    <row r="61" spans="1:22" ht="104.25" customHeight="1">
      <c r="A61" s="72"/>
      <c r="B61" s="663" t="s">
        <v>877</v>
      </c>
      <c r="C61" s="663"/>
      <c r="D61" s="663"/>
      <c r="E61" s="345"/>
      <c r="F61" s="663" t="s">
        <v>897</v>
      </c>
      <c r="G61" s="664"/>
      <c r="H61" s="664"/>
      <c r="I61" s="664"/>
      <c r="J61" s="263"/>
      <c r="K61" s="261"/>
      <c r="L61" s="261"/>
      <c r="M61" s="75"/>
      <c r="N61" s="75"/>
      <c r="O61" s="72"/>
      <c r="P61" s="72"/>
      <c r="Q61" s="72"/>
      <c r="R61" s="72"/>
      <c r="S61" s="72"/>
      <c r="T61" s="72"/>
      <c r="U61" s="72"/>
      <c r="V61" s="72"/>
    </row>
    <row r="62" spans="1:22" ht="104.25" customHeight="1">
      <c r="A62" s="72"/>
      <c r="B62" s="665"/>
      <c r="C62" s="665"/>
      <c r="D62" s="605"/>
      <c r="E62" s="345"/>
      <c r="F62" s="665"/>
      <c r="G62" s="666"/>
      <c r="H62" s="666"/>
      <c r="I62" s="666"/>
      <c r="J62" s="261"/>
      <c r="K62" s="261"/>
      <c r="L62" s="261"/>
      <c r="M62" s="75"/>
      <c r="N62" s="75"/>
      <c r="O62" s="72"/>
      <c r="P62" s="72"/>
      <c r="Q62" s="72"/>
      <c r="R62" s="72"/>
      <c r="S62" s="72"/>
      <c r="T62" s="72"/>
      <c r="U62" s="72"/>
      <c r="V62" s="72"/>
    </row>
    <row r="63" spans="1:22" ht="104.25" customHeight="1">
      <c r="A63" s="72"/>
      <c r="B63" s="605"/>
      <c r="C63" s="605"/>
      <c r="D63" s="605"/>
      <c r="E63" s="345"/>
      <c r="F63" s="666"/>
      <c r="G63" s="666"/>
      <c r="H63" s="666"/>
      <c r="I63" s="666"/>
      <c r="J63" s="261"/>
      <c r="K63" s="75"/>
      <c r="L63" s="75"/>
      <c r="M63" s="75"/>
      <c r="N63" s="75"/>
      <c r="O63" s="72"/>
      <c r="P63" s="72"/>
      <c r="Q63" s="72"/>
      <c r="R63" s="72"/>
      <c r="S63" s="72"/>
      <c r="T63" s="72"/>
      <c r="U63" s="72"/>
      <c r="V63" s="72"/>
    </row>
    <row r="64" spans="1:22" ht="104.25" customHeight="1">
      <c r="A64" s="72"/>
      <c r="B64" s="665" t="s">
        <v>178</v>
      </c>
      <c r="C64" s="665"/>
      <c r="D64" s="346"/>
      <c r="E64" s="345"/>
      <c r="F64" s="665" t="s">
        <v>178</v>
      </c>
      <c r="G64" s="666"/>
      <c r="H64" s="665"/>
      <c r="I64" s="605"/>
      <c r="J64" s="261"/>
      <c r="K64" s="75"/>
      <c r="L64" s="75"/>
      <c r="M64" s="75"/>
      <c r="N64" s="75"/>
      <c r="O64" s="72"/>
      <c r="P64" s="72"/>
      <c r="Q64" s="72"/>
      <c r="R64" s="72"/>
      <c r="S64" s="72"/>
      <c r="T64" s="72"/>
      <c r="U64" s="72"/>
      <c r="V64" s="72"/>
    </row>
    <row r="65" spans="1:22" ht="14.25">
      <c r="A65" s="72"/>
      <c r="B65" s="75"/>
      <c r="C65" s="75"/>
      <c r="D65" s="75"/>
      <c r="E65" s="75"/>
      <c r="F65" s="75"/>
      <c r="G65" s="75"/>
      <c r="H65" s="75"/>
      <c r="I65" s="75"/>
      <c r="J65" s="75"/>
      <c r="K65" s="75"/>
      <c r="L65" s="75"/>
      <c r="M65" s="75"/>
      <c r="N65" s="75"/>
      <c r="O65" s="72"/>
      <c r="P65" s="72"/>
      <c r="Q65" s="72"/>
      <c r="R65" s="72"/>
      <c r="S65" s="72"/>
      <c r="T65" s="72"/>
      <c r="U65" s="72"/>
      <c r="V65" s="72"/>
    </row>
    <row r="66" spans="1:22" ht="14.25">
      <c r="A66" s="72"/>
      <c r="B66" s="75"/>
      <c r="C66" s="75"/>
      <c r="D66" s="75"/>
      <c r="E66" s="75"/>
      <c r="F66" s="75"/>
      <c r="G66" s="75"/>
      <c r="H66" s="75"/>
      <c r="I66" s="75"/>
      <c r="J66" s="75"/>
      <c r="K66" s="75"/>
      <c r="L66" s="75"/>
      <c r="M66" s="75"/>
      <c r="N66" s="75"/>
      <c r="O66" s="72"/>
      <c r="P66" s="72"/>
      <c r="Q66" s="72"/>
      <c r="R66" s="72"/>
      <c r="S66" s="72"/>
      <c r="T66" s="72"/>
      <c r="U66" s="72"/>
      <c r="V66" s="72"/>
    </row>
    <row r="67" spans="1:22" ht="14.25">
      <c r="A67" s="72"/>
      <c r="B67" s="75"/>
      <c r="C67" s="75"/>
      <c r="D67" s="75"/>
      <c r="E67" s="75"/>
      <c r="F67" s="75"/>
      <c r="G67" s="75"/>
      <c r="H67" s="75"/>
      <c r="I67" s="75"/>
      <c r="J67" s="75"/>
      <c r="K67" s="75"/>
      <c r="L67" s="75"/>
      <c r="M67" s="75"/>
      <c r="N67" s="75"/>
      <c r="O67" s="72"/>
      <c r="P67" s="72"/>
      <c r="Q67" s="72"/>
      <c r="R67" s="72"/>
      <c r="S67" s="72"/>
      <c r="T67" s="72"/>
      <c r="U67" s="72"/>
      <c r="V67" s="72"/>
    </row>
    <row r="68" spans="1:14" ht="20.25" customHeight="1">
      <c r="A68" s="432" t="s">
        <v>873</v>
      </c>
      <c r="B68" s="432"/>
      <c r="C68" s="432"/>
      <c r="D68" s="432"/>
      <c r="E68" s="432"/>
      <c r="F68" s="432"/>
      <c r="G68" s="432"/>
      <c r="H68" s="432"/>
      <c r="I68" s="432"/>
      <c r="J68" s="432"/>
      <c r="K68" s="432"/>
      <c r="L68" s="432"/>
      <c r="M68" s="73"/>
      <c r="N68" s="73"/>
    </row>
    <row r="69" spans="1:14" ht="27" customHeight="1">
      <c r="A69" s="661" t="s">
        <v>872</v>
      </c>
      <c r="B69" s="662"/>
      <c r="C69" s="662"/>
      <c r="D69" s="662"/>
      <c r="E69" s="662"/>
      <c r="F69" s="662"/>
      <c r="G69" s="662"/>
      <c r="H69" s="662"/>
      <c r="I69" s="662"/>
      <c r="J69" s="662"/>
      <c r="K69" s="662"/>
      <c r="L69" s="257"/>
      <c r="M69" s="73"/>
      <c r="N69" s="73"/>
    </row>
    <row r="70" spans="1:14" ht="116.25" customHeight="1">
      <c r="A70" s="199"/>
      <c r="B70" s="200"/>
      <c r="C70" s="200"/>
      <c r="D70" s="200"/>
      <c r="E70" s="200"/>
      <c r="F70" s="200"/>
      <c r="G70" s="200"/>
      <c r="H70" s="200"/>
      <c r="I70" s="200"/>
      <c r="J70" s="200"/>
      <c r="K70" s="200"/>
      <c r="L70" s="200"/>
      <c r="M70" s="73"/>
      <c r="N70" s="73"/>
    </row>
    <row r="71" spans="1:13" ht="30.75" thickBot="1">
      <c r="A71" s="301" t="s">
        <v>43</v>
      </c>
      <c r="B71" s="301"/>
      <c r="C71" s="301" t="s">
        <v>876</v>
      </c>
      <c r="D71" s="33"/>
      <c r="E71" s="33"/>
      <c r="F71" s="301" t="s">
        <v>874</v>
      </c>
      <c r="G71" s="302"/>
      <c r="H71" s="33"/>
      <c r="I71" s="301" t="s">
        <v>875</v>
      </c>
      <c r="J71" s="302"/>
      <c r="K71" s="303"/>
      <c r="L71" s="73"/>
      <c r="M71" s="73"/>
    </row>
    <row r="72" spans="1:13" ht="30">
      <c r="A72" s="304"/>
      <c r="B72" s="304"/>
      <c r="C72" s="304"/>
      <c r="D72" s="31"/>
      <c r="E72" s="31"/>
      <c r="F72" s="304"/>
      <c r="G72" s="305"/>
      <c r="H72" s="31"/>
      <c r="I72" s="304"/>
      <c r="J72" s="305"/>
      <c r="K72" s="303"/>
      <c r="L72" s="73"/>
      <c r="M72" s="73"/>
    </row>
    <row r="73" spans="1:13" ht="30.75" thickBot="1">
      <c r="A73" s="301" t="s">
        <v>43</v>
      </c>
      <c r="B73" s="301"/>
      <c r="C73" s="301" t="s">
        <v>876</v>
      </c>
      <c r="D73" s="33"/>
      <c r="E73" s="33"/>
      <c r="F73" s="301" t="s">
        <v>874</v>
      </c>
      <c r="G73" s="302"/>
      <c r="H73" s="33"/>
      <c r="I73" s="301" t="s">
        <v>875</v>
      </c>
      <c r="J73" s="302"/>
      <c r="K73" s="303"/>
      <c r="L73" s="73"/>
      <c r="M73" s="73"/>
    </row>
    <row r="74" spans="1:13" ht="30">
      <c r="A74" s="304"/>
      <c r="B74" s="304"/>
      <c r="C74" s="304"/>
      <c r="D74" s="31"/>
      <c r="E74" s="31"/>
      <c r="F74" s="304"/>
      <c r="G74" s="305"/>
      <c r="H74" s="31"/>
      <c r="I74" s="304"/>
      <c r="J74" s="305"/>
      <c r="K74" s="303"/>
      <c r="L74" s="73"/>
      <c r="M74" s="73"/>
    </row>
    <row r="75" spans="1:13" ht="30.75" thickBot="1">
      <c r="A75" s="301" t="s">
        <v>43</v>
      </c>
      <c r="B75" s="301"/>
      <c r="C75" s="301" t="s">
        <v>876</v>
      </c>
      <c r="D75" s="33"/>
      <c r="E75" s="33"/>
      <c r="F75" s="301" t="s">
        <v>874</v>
      </c>
      <c r="G75" s="302"/>
      <c r="H75" s="33"/>
      <c r="I75" s="301" t="s">
        <v>875</v>
      </c>
      <c r="J75" s="302"/>
      <c r="K75" s="303"/>
      <c r="L75" s="73"/>
      <c r="M75" s="73"/>
    </row>
    <row r="76" spans="1:13" ht="30">
      <c r="A76" s="304"/>
      <c r="B76" s="304"/>
      <c r="C76" s="304"/>
      <c r="D76" s="31"/>
      <c r="E76" s="31"/>
      <c r="F76" s="304"/>
      <c r="G76" s="305"/>
      <c r="H76" s="31"/>
      <c r="I76" s="304"/>
      <c r="J76" s="305"/>
      <c r="K76" s="303"/>
      <c r="L76" s="73"/>
      <c r="M76" s="73"/>
    </row>
    <row r="77" spans="1:13" ht="30.75" thickBot="1">
      <c r="A77" s="301" t="s">
        <v>43</v>
      </c>
      <c r="B77" s="301"/>
      <c r="C77" s="301" t="s">
        <v>876</v>
      </c>
      <c r="D77" s="33"/>
      <c r="E77" s="33"/>
      <c r="F77" s="301" t="s">
        <v>874</v>
      </c>
      <c r="G77" s="302"/>
      <c r="H77" s="33"/>
      <c r="I77" s="301" t="s">
        <v>875</v>
      </c>
      <c r="J77" s="302"/>
      <c r="K77" s="303"/>
      <c r="L77" s="73"/>
      <c r="M77" s="73"/>
    </row>
    <row r="78" spans="1:13" ht="30">
      <c r="A78" s="304"/>
      <c r="B78" s="304"/>
      <c r="C78" s="304"/>
      <c r="D78" s="31"/>
      <c r="E78" s="31"/>
      <c r="F78" s="304"/>
      <c r="G78" s="305"/>
      <c r="H78" s="31"/>
      <c r="I78" s="304"/>
      <c r="J78" s="305"/>
      <c r="K78" s="303"/>
      <c r="L78" s="73"/>
      <c r="M78" s="73"/>
    </row>
    <row r="79" spans="1:13" ht="30.75" thickBot="1">
      <c r="A79" s="301" t="s">
        <v>43</v>
      </c>
      <c r="B79" s="301"/>
      <c r="C79" s="301" t="s">
        <v>876</v>
      </c>
      <c r="D79" s="33"/>
      <c r="E79" s="33"/>
      <c r="F79" s="301" t="s">
        <v>874</v>
      </c>
      <c r="G79" s="302"/>
      <c r="H79" s="33"/>
      <c r="I79" s="301" t="s">
        <v>875</v>
      </c>
      <c r="J79" s="302"/>
      <c r="K79" s="303"/>
      <c r="L79" s="73"/>
      <c r="M79" s="73"/>
    </row>
    <row r="80" spans="1:13" ht="30">
      <c r="A80" s="304"/>
      <c r="B80" s="304"/>
      <c r="C80" s="304"/>
      <c r="D80" s="31"/>
      <c r="E80" s="31"/>
      <c r="F80" s="304"/>
      <c r="G80" s="305"/>
      <c r="H80" s="31"/>
      <c r="I80" s="304"/>
      <c r="J80" s="305"/>
      <c r="K80" s="303"/>
      <c r="L80" s="73"/>
      <c r="M80" s="73"/>
    </row>
    <row r="81" spans="1:13" ht="30.75" thickBot="1">
      <c r="A81" s="301" t="s">
        <v>43</v>
      </c>
      <c r="B81" s="301"/>
      <c r="C81" s="301" t="s">
        <v>876</v>
      </c>
      <c r="D81" s="33"/>
      <c r="E81" s="33"/>
      <c r="F81" s="301" t="s">
        <v>874</v>
      </c>
      <c r="G81" s="302"/>
      <c r="H81" s="33"/>
      <c r="I81" s="301" t="s">
        <v>875</v>
      </c>
      <c r="J81" s="302"/>
      <c r="K81" s="303"/>
      <c r="L81" s="73"/>
      <c r="M81" s="73"/>
    </row>
    <row r="82" spans="1:13" ht="30">
      <c r="A82" s="304"/>
      <c r="B82" s="304"/>
      <c r="C82" s="304"/>
      <c r="D82" s="31"/>
      <c r="E82" s="31"/>
      <c r="F82" s="304"/>
      <c r="G82" s="305"/>
      <c r="H82" s="31"/>
      <c r="I82" s="304"/>
      <c r="J82" s="305"/>
      <c r="K82" s="303"/>
      <c r="L82" s="73"/>
      <c r="M82" s="73"/>
    </row>
    <row r="83" spans="1:13" ht="30.75" thickBot="1">
      <c r="A83" s="301" t="s">
        <v>43</v>
      </c>
      <c r="B83" s="301"/>
      <c r="C83" s="301" t="s">
        <v>876</v>
      </c>
      <c r="D83" s="33"/>
      <c r="E83" s="33"/>
      <c r="F83" s="301" t="s">
        <v>874</v>
      </c>
      <c r="G83" s="302"/>
      <c r="H83" s="33"/>
      <c r="I83" s="301" t="s">
        <v>875</v>
      </c>
      <c r="J83" s="302"/>
      <c r="K83" s="303"/>
      <c r="L83" s="73"/>
      <c r="M83" s="73"/>
    </row>
    <row r="84" spans="1:13" ht="30">
      <c r="A84" s="304"/>
      <c r="B84" s="304"/>
      <c r="C84" s="304"/>
      <c r="D84" s="31"/>
      <c r="E84" s="31"/>
      <c r="F84" s="304"/>
      <c r="G84" s="305"/>
      <c r="H84" s="31"/>
      <c r="I84" s="304"/>
      <c r="J84" s="305"/>
      <c r="K84" s="303"/>
      <c r="L84" s="73"/>
      <c r="M84" s="73"/>
    </row>
    <row r="85" spans="1:13" ht="30.75" thickBot="1">
      <c r="A85" s="301" t="s">
        <v>43</v>
      </c>
      <c r="B85" s="301"/>
      <c r="C85" s="301" t="s">
        <v>876</v>
      </c>
      <c r="D85" s="33"/>
      <c r="E85" s="33"/>
      <c r="F85" s="301" t="s">
        <v>874</v>
      </c>
      <c r="G85" s="302"/>
      <c r="H85" s="33"/>
      <c r="I85" s="301" t="s">
        <v>875</v>
      </c>
      <c r="J85" s="302"/>
      <c r="K85" s="303"/>
      <c r="L85" s="73"/>
      <c r="M85" s="73"/>
    </row>
    <row r="86" spans="1:13" ht="14.25">
      <c r="A86" s="306"/>
      <c r="B86" s="307"/>
      <c r="C86" s="307"/>
      <c r="D86" s="307"/>
      <c r="E86" s="307"/>
      <c r="F86" s="307"/>
      <c r="G86" s="307"/>
      <c r="H86" s="307"/>
      <c r="I86" s="307"/>
      <c r="J86" s="307"/>
      <c r="K86" s="308"/>
      <c r="L86" s="73"/>
      <c r="M86" s="73"/>
    </row>
    <row r="87" spans="1:14" ht="14.25">
      <c r="A87" s="306"/>
      <c r="B87" s="307"/>
      <c r="C87" s="307"/>
      <c r="D87" s="307"/>
      <c r="E87" s="307"/>
      <c r="F87" s="307"/>
      <c r="G87" s="307"/>
      <c r="H87" s="307"/>
      <c r="I87" s="307"/>
      <c r="J87" s="307"/>
      <c r="K87" s="307"/>
      <c r="L87" s="308"/>
      <c r="M87" s="73"/>
      <c r="N87" s="73"/>
    </row>
    <row r="88" spans="2:14" ht="14.25">
      <c r="B88" s="73"/>
      <c r="C88" s="73"/>
      <c r="D88" s="73"/>
      <c r="E88" s="73"/>
      <c r="F88" s="73"/>
      <c r="G88" s="73"/>
      <c r="H88" s="73"/>
      <c r="I88" s="73"/>
      <c r="J88" s="73"/>
      <c r="K88" s="73"/>
      <c r="L88" s="73"/>
      <c r="M88" s="73"/>
      <c r="N88" s="73"/>
    </row>
    <row r="89" spans="2:14" ht="14.25">
      <c r="B89" s="73"/>
      <c r="C89" s="73"/>
      <c r="D89" s="73"/>
      <c r="E89" s="73"/>
      <c r="F89" s="73"/>
      <c r="G89" s="73"/>
      <c r="H89" s="73"/>
      <c r="I89" s="73"/>
      <c r="J89" s="73"/>
      <c r="K89" s="73"/>
      <c r="L89" s="73"/>
      <c r="M89" s="73"/>
      <c r="N89" s="73"/>
    </row>
    <row r="90" spans="2:14" ht="14.25">
      <c r="B90" s="73"/>
      <c r="C90" s="73"/>
      <c r="D90" s="73"/>
      <c r="E90" s="73"/>
      <c r="F90" s="73"/>
      <c r="G90" s="73"/>
      <c r="H90" s="73"/>
      <c r="I90" s="73"/>
      <c r="J90" s="73"/>
      <c r="K90" s="73"/>
      <c r="L90" s="73"/>
      <c r="M90" s="73"/>
      <c r="N90" s="73"/>
    </row>
    <row r="91" spans="2:14" ht="14.25">
      <c r="B91" s="73"/>
      <c r="C91" s="73"/>
      <c r="D91" s="73"/>
      <c r="E91" s="73"/>
      <c r="F91" s="73"/>
      <c r="G91" s="73"/>
      <c r="H91" s="73"/>
      <c r="I91" s="73"/>
      <c r="J91" s="73"/>
      <c r="K91" s="73"/>
      <c r="L91" s="73"/>
      <c r="M91" s="73"/>
      <c r="N91" s="73"/>
    </row>
    <row r="92" spans="2:14" ht="14.25">
      <c r="B92" s="73"/>
      <c r="C92" s="73"/>
      <c r="D92" s="73"/>
      <c r="E92" s="73"/>
      <c r="F92" s="73"/>
      <c r="G92" s="73"/>
      <c r="H92" s="73"/>
      <c r="I92" s="73"/>
      <c r="J92" s="73"/>
      <c r="K92" s="73"/>
      <c r="L92" s="73"/>
      <c r="M92" s="73"/>
      <c r="N92" s="73"/>
    </row>
    <row r="93" spans="2:14" ht="14.25">
      <c r="B93" s="73"/>
      <c r="C93" s="73"/>
      <c r="D93" s="73"/>
      <c r="E93" s="73"/>
      <c r="F93" s="73"/>
      <c r="G93" s="73"/>
      <c r="H93" s="73"/>
      <c r="I93" s="73"/>
      <c r="J93" s="73"/>
      <c r="K93" s="73"/>
      <c r="L93" s="73"/>
      <c r="M93" s="73"/>
      <c r="N93" s="73"/>
    </row>
    <row r="94" spans="2:14" ht="14.25">
      <c r="B94" s="73"/>
      <c r="C94" s="73"/>
      <c r="D94" s="73"/>
      <c r="E94" s="73"/>
      <c r="F94" s="73"/>
      <c r="G94" s="73"/>
      <c r="H94" s="73"/>
      <c r="I94" s="73"/>
      <c r="J94" s="73"/>
      <c r="K94" s="73"/>
      <c r="L94" s="73"/>
      <c r="M94" s="73"/>
      <c r="N94" s="73"/>
    </row>
    <row r="95" spans="2:14" ht="14.25">
      <c r="B95" s="73"/>
      <c r="C95" s="73"/>
      <c r="D95" s="73"/>
      <c r="E95" s="73"/>
      <c r="F95" s="73"/>
      <c r="G95" s="73"/>
      <c r="H95" s="73"/>
      <c r="I95" s="73"/>
      <c r="J95" s="73"/>
      <c r="K95" s="73"/>
      <c r="L95" s="73"/>
      <c r="M95" s="73"/>
      <c r="N95" s="73"/>
    </row>
    <row r="96" spans="2:14" ht="14.25">
      <c r="B96" s="73"/>
      <c r="C96" s="73"/>
      <c r="D96" s="73"/>
      <c r="E96" s="73"/>
      <c r="F96" s="73"/>
      <c r="G96" s="73"/>
      <c r="H96" s="73"/>
      <c r="I96" s="73"/>
      <c r="J96" s="73"/>
      <c r="K96" s="73"/>
      <c r="L96" s="73"/>
      <c r="M96" s="73"/>
      <c r="N96" s="73"/>
    </row>
    <row r="97" spans="2:14" ht="14.25">
      <c r="B97" s="73"/>
      <c r="C97" s="73"/>
      <c r="D97" s="73"/>
      <c r="E97" s="73"/>
      <c r="F97" s="73"/>
      <c r="G97" s="73"/>
      <c r="H97" s="73"/>
      <c r="I97" s="73"/>
      <c r="J97" s="73"/>
      <c r="K97" s="73"/>
      <c r="L97" s="73"/>
      <c r="M97" s="73"/>
      <c r="N97" s="73"/>
    </row>
    <row r="98" spans="2:14" ht="14.25">
      <c r="B98" s="73"/>
      <c r="C98" s="73"/>
      <c r="D98" s="73"/>
      <c r="E98" s="73"/>
      <c r="F98" s="73"/>
      <c r="G98" s="73"/>
      <c r="H98" s="73"/>
      <c r="I98" s="73"/>
      <c r="J98" s="73"/>
      <c r="K98" s="73"/>
      <c r="L98" s="73"/>
      <c r="M98" s="73"/>
      <c r="N98" s="73"/>
    </row>
    <row r="99" spans="2:14" ht="14.25">
      <c r="B99" s="73"/>
      <c r="C99" s="73"/>
      <c r="D99" s="73"/>
      <c r="E99" s="73"/>
      <c r="F99" s="73"/>
      <c r="G99" s="73"/>
      <c r="H99" s="73"/>
      <c r="I99" s="73"/>
      <c r="J99" s="73"/>
      <c r="K99" s="73"/>
      <c r="L99" s="73"/>
      <c r="M99" s="73"/>
      <c r="N99" s="73"/>
    </row>
    <row r="100" spans="2:14" ht="14.25">
      <c r="B100" s="73"/>
      <c r="C100" s="73"/>
      <c r="D100" s="73"/>
      <c r="E100" s="73"/>
      <c r="F100" s="73"/>
      <c r="G100" s="73"/>
      <c r="H100" s="73"/>
      <c r="I100" s="73"/>
      <c r="J100" s="73"/>
      <c r="K100" s="73"/>
      <c r="L100" s="73"/>
      <c r="M100" s="73"/>
      <c r="N100" s="73"/>
    </row>
    <row r="101" spans="2:14" ht="14.25">
      <c r="B101" s="73"/>
      <c r="C101" s="73"/>
      <c r="D101" s="73"/>
      <c r="E101" s="73"/>
      <c r="F101" s="73"/>
      <c r="G101" s="73"/>
      <c r="H101" s="73"/>
      <c r="I101" s="73"/>
      <c r="J101" s="73"/>
      <c r="K101" s="73"/>
      <c r="L101" s="73"/>
      <c r="M101" s="73"/>
      <c r="N101" s="73"/>
    </row>
    <row r="102" spans="2:14" ht="14.25">
      <c r="B102" s="73"/>
      <c r="C102" s="73"/>
      <c r="D102" s="73"/>
      <c r="E102" s="73"/>
      <c r="F102" s="73"/>
      <c r="G102" s="73"/>
      <c r="H102" s="73"/>
      <c r="I102" s="73"/>
      <c r="J102" s="73"/>
      <c r="K102" s="73"/>
      <c r="L102" s="73"/>
      <c r="M102" s="73"/>
      <c r="N102" s="73"/>
    </row>
    <row r="103" spans="2:14" ht="14.25">
      <c r="B103" s="73"/>
      <c r="C103" s="73"/>
      <c r="D103" s="73"/>
      <c r="E103" s="73"/>
      <c r="F103" s="73"/>
      <c r="G103" s="73"/>
      <c r="H103" s="73"/>
      <c r="I103" s="73"/>
      <c r="J103" s="73"/>
      <c r="K103" s="73"/>
      <c r="L103" s="73"/>
      <c r="M103" s="73"/>
      <c r="N103" s="73"/>
    </row>
    <row r="104" spans="2:14" ht="14.25">
      <c r="B104" s="73"/>
      <c r="C104" s="73"/>
      <c r="D104" s="73"/>
      <c r="E104" s="73"/>
      <c r="F104" s="73"/>
      <c r="G104" s="73"/>
      <c r="H104" s="73"/>
      <c r="I104" s="73"/>
      <c r="J104" s="73"/>
      <c r="K104" s="73"/>
      <c r="L104" s="73"/>
      <c r="M104" s="73"/>
      <c r="N104" s="73"/>
    </row>
    <row r="105" spans="2:14" ht="14.25">
      <c r="B105" s="73"/>
      <c r="C105" s="73"/>
      <c r="D105" s="73"/>
      <c r="E105" s="73"/>
      <c r="F105" s="73"/>
      <c r="G105" s="73"/>
      <c r="H105" s="73"/>
      <c r="I105" s="73"/>
      <c r="J105" s="73"/>
      <c r="K105" s="73"/>
      <c r="L105" s="73"/>
      <c r="M105" s="73"/>
      <c r="N105" s="73"/>
    </row>
    <row r="106" spans="2:14" ht="14.25">
      <c r="B106" s="73"/>
      <c r="C106" s="73"/>
      <c r="D106" s="73"/>
      <c r="E106" s="73"/>
      <c r="F106" s="73"/>
      <c r="G106" s="73"/>
      <c r="H106" s="73"/>
      <c r="I106" s="73"/>
      <c r="J106" s="73"/>
      <c r="K106" s="73"/>
      <c r="L106" s="73"/>
      <c r="M106" s="73"/>
      <c r="N106" s="73"/>
    </row>
    <row r="107" spans="2:14" ht="14.25">
      <c r="B107" s="73"/>
      <c r="C107" s="73"/>
      <c r="D107" s="73"/>
      <c r="E107" s="73"/>
      <c r="F107" s="73"/>
      <c r="G107" s="73"/>
      <c r="H107" s="73"/>
      <c r="I107" s="73"/>
      <c r="J107" s="73"/>
      <c r="K107" s="73"/>
      <c r="L107" s="73"/>
      <c r="M107" s="73"/>
      <c r="N107" s="73"/>
    </row>
    <row r="108" spans="2:14" ht="14.25">
      <c r="B108" s="73"/>
      <c r="C108" s="73"/>
      <c r="D108" s="73"/>
      <c r="E108" s="73"/>
      <c r="F108" s="73"/>
      <c r="G108" s="73"/>
      <c r="H108" s="73"/>
      <c r="I108" s="73"/>
      <c r="J108" s="73"/>
      <c r="K108" s="73"/>
      <c r="L108" s="73"/>
      <c r="M108" s="73"/>
      <c r="N108" s="73"/>
    </row>
    <row r="109" spans="2:14" ht="14.25">
      <c r="B109" s="73"/>
      <c r="C109" s="73"/>
      <c r="D109" s="73"/>
      <c r="E109" s="73"/>
      <c r="F109" s="73"/>
      <c r="G109" s="73"/>
      <c r="H109" s="73"/>
      <c r="I109" s="73"/>
      <c r="J109" s="73"/>
      <c r="K109" s="73"/>
      <c r="L109" s="73"/>
      <c r="M109" s="73"/>
      <c r="N109" s="73"/>
    </row>
    <row r="110" spans="2:14" ht="14.25">
      <c r="B110" s="73"/>
      <c r="C110" s="73"/>
      <c r="D110" s="73"/>
      <c r="E110" s="73"/>
      <c r="F110" s="73"/>
      <c r="G110" s="73"/>
      <c r="H110" s="73"/>
      <c r="I110" s="73"/>
      <c r="J110" s="73"/>
      <c r="K110" s="73"/>
      <c r="L110" s="73"/>
      <c r="M110" s="73"/>
      <c r="N110" s="73"/>
    </row>
    <row r="111" spans="2:14" ht="14.25">
      <c r="B111" s="73"/>
      <c r="C111" s="73"/>
      <c r="D111" s="73"/>
      <c r="E111" s="73"/>
      <c r="F111" s="73"/>
      <c r="G111" s="73"/>
      <c r="H111" s="73"/>
      <c r="I111" s="73"/>
      <c r="J111" s="73"/>
      <c r="K111" s="73"/>
      <c r="L111" s="73"/>
      <c r="M111" s="73"/>
      <c r="N111" s="73"/>
    </row>
    <row r="112" spans="2:14" ht="14.25">
      <c r="B112" s="73"/>
      <c r="C112" s="73"/>
      <c r="D112" s="73"/>
      <c r="E112" s="73"/>
      <c r="F112" s="73"/>
      <c r="G112" s="73"/>
      <c r="H112" s="73"/>
      <c r="I112" s="73"/>
      <c r="J112" s="73"/>
      <c r="K112" s="73"/>
      <c r="L112" s="73"/>
      <c r="M112" s="73"/>
      <c r="N112" s="73"/>
    </row>
    <row r="113" spans="2:14" ht="14.25">
      <c r="B113" s="73"/>
      <c r="C113" s="73"/>
      <c r="D113" s="73"/>
      <c r="E113" s="73"/>
      <c r="F113" s="73"/>
      <c r="G113" s="73"/>
      <c r="H113" s="73"/>
      <c r="I113" s="73"/>
      <c r="J113" s="73"/>
      <c r="K113" s="73"/>
      <c r="L113" s="73"/>
      <c r="M113" s="73"/>
      <c r="N113" s="73"/>
    </row>
    <row r="114" spans="2:14" ht="14.25">
      <c r="B114" s="73"/>
      <c r="C114" s="73"/>
      <c r="D114" s="73"/>
      <c r="E114" s="73"/>
      <c r="F114" s="73"/>
      <c r="G114" s="73"/>
      <c r="H114" s="73"/>
      <c r="I114" s="73"/>
      <c r="J114" s="73"/>
      <c r="K114" s="73"/>
      <c r="L114" s="73"/>
      <c r="M114" s="73"/>
      <c r="N114" s="73"/>
    </row>
    <row r="115" spans="2:14" ht="14.25">
      <c r="B115" s="73"/>
      <c r="C115" s="73"/>
      <c r="D115" s="73"/>
      <c r="E115" s="73"/>
      <c r="F115" s="73"/>
      <c r="G115" s="73"/>
      <c r="H115" s="73"/>
      <c r="I115" s="73"/>
      <c r="J115" s="73"/>
      <c r="K115" s="73"/>
      <c r="L115" s="73"/>
      <c r="M115" s="73"/>
      <c r="N115" s="73"/>
    </row>
    <row r="116" spans="2:14" ht="14.25">
      <c r="B116" s="73"/>
      <c r="C116" s="73"/>
      <c r="D116" s="73"/>
      <c r="E116" s="73"/>
      <c r="F116" s="73"/>
      <c r="G116" s="73"/>
      <c r="H116" s="73"/>
      <c r="I116" s="73"/>
      <c r="J116" s="73"/>
      <c r="K116" s="73"/>
      <c r="L116" s="73"/>
      <c r="M116" s="73"/>
      <c r="N116" s="73"/>
    </row>
    <row r="117" spans="2:14" ht="14.25">
      <c r="B117" s="73"/>
      <c r="C117" s="73"/>
      <c r="D117" s="73"/>
      <c r="E117" s="73"/>
      <c r="F117" s="73"/>
      <c r="G117" s="73"/>
      <c r="H117" s="73"/>
      <c r="I117" s="73"/>
      <c r="J117" s="73"/>
      <c r="K117" s="73"/>
      <c r="L117" s="73"/>
      <c r="M117" s="73"/>
      <c r="N117" s="73"/>
    </row>
    <row r="118" spans="2:14" ht="14.25">
      <c r="B118" s="73"/>
      <c r="C118" s="73"/>
      <c r="D118" s="73"/>
      <c r="E118" s="73"/>
      <c r="F118" s="73"/>
      <c r="G118" s="73"/>
      <c r="H118" s="73"/>
      <c r="I118" s="73"/>
      <c r="J118" s="73"/>
      <c r="K118" s="73"/>
      <c r="L118" s="73"/>
      <c r="M118" s="73"/>
      <c r="N118" s="73"/>
    </row>
    <row r="119" spans="2:14" ht="14.25">
      <c r="B119" s="73"/>
      <c r="C119" s="73"/>
      <c r="D119" s="73"/>
      <c r="E119" s="73"/>
      <c r="F119" s="73"/>
      <c r="G119" s="73"/>
      <c r="H119" s="73"/>
      <c r="I119" s="73"/>
      <c r="J119" s="73"/>
      <c r="K119" s="73"/>
      <c r="L119" s="73"/>
      <c r="M119" s="73"/>
      <c r="N119" s="73"/>
    </row>
    <row r="120" spans="2:14" ht="14.25">
      <c r="B120" s="73"/>
      <c r="C120" s="73"/>
      <c r="D120" s="73"/>
      <c r="E120" s="73"/>
      <c r="F120" s="73"/>
      <c r="G120" s="73"/>
      <c r="H120" s="73"/>
      <c r="I120" s="73"/>
      <c r="J120" s="73"/>
      <c r="K120" s="73"/>
      <c r="L120" s="73"/>
      <c r="M120" s="73"/>
      <c r="N120" s="73"/>
    </row>
    <row r="121" spans="2:14" ht="14.25">
      <c r="B121" s="73"/>
      <c r="C121" s="73"/>
      <c r="D121" s="73"/>
      <c r="E121" s="73"/>
      <c r="F121" s="73"/>
      <c r="G121" s="73"/>
      <c r="H121" s="73"/>
      <c r="I121" s="73"/>
      <c r="J121" s="73"/>
      <c r="K121" s="73"/>
      <c r="L121" s="73"/>
      <c r="M121" s="73"/>
      <c r="N121" s="73"/>
    </row>
    <row r="122" spans="2:14" ht="14.25">
      <c r="B122" s="73"/>
      <c r="C122" s="73"/>
      <c r="D122" s="73"/>
      <c r="E122" s="73"/>
      <c r="F122" s="73"/>
      <c r="G122" s="73"/>
      <c r="H122" s="73"/>
      <c r="I122" s="73"/>
      <c r="J122" s="73"/>
      <c r="K122" s="73"/>
      <c r="L122" s="73"/>
      <c r="M122" s="73"/>
      <c r="N122" s="73"/>
    </row>
    <row r="123" spans="2:14" ht="14.25">
      <c r="B123" s="73"/>
      <c r="C123" s="73"/>
      <c r="D123" s="73"/>
      <c r="E123" s="73"/>
      <c r="F123" s="73"/>
      <c r="G123" s="73"/>
      <c r="H123" s="73"/>
      <c r="I123" s="73"/>
      <c r="J123" s="73"/>
      <c r="K123" s="73"/>
      <c r="L123" s="73"/>
      <c r="M123" s="73"/>
      <c r="N123" s="73"/>
    </row>
    <row r="124" spans="2:14" ht="14.25">
      <c r="B124" s="73"/>
      <c r="C124" s="73"/>
      <c r="D124" s="73"/>
      <c r="E124" s="73"/>
      <c r="F124" s="73"/>
      <c r="G124" s="73"/>
      <c r="H124" s="73"/>
      <c r="I124" s="73"/>
      <c r="J124" s="73"/>
      <c r="K124" s="73"/>
      <c r="L124" s="73"/>
      <c r="M124" s="73"/>
      <c r="N124" s="73"/>
    </row>
    <row r="125" spans="2:14" ht="14.25">
      <c r="B125" s="73"/>
      <c r="C125" s="73"/>
      <c r="D125" s="73"/>
      <c r="E125" s="73"/>
      <c r="F125" s="73"/>
      <c r="G125" s="73"/>
      <c r="H125" s="73"/>
      <c r="I125" s="73"/>
      <c r="J125" s="73"/>
      <c r="K125" s="73"/>
      <c r="L125" s="73"/>
      <c r="M125" s="73"/>
      <c r="N125" s="73"/>
    </row>
    <row r="126" spans="2:14" ht="14.25">
      <c r="B126" s="73"/>
      <c r="C126" s="73"/>
      <c r="D126" s="73"/>
      <c r="E126" s="73"/>
      <c r="F126" s="73"/>
      <c r="G126" s="73"/>
      <c r="H126" s="73"/>
      <c r="I126" s="73"/>
      <c r="J126" s="73"/>
      <c r="K126" s="73"/>
      <c r="L126" s="73"/>
      <c r="M126" s="73"/>
      <c r="N126" s="73"/>
    </row>
    <row r="127" spans="2:14" ht="14.25">
      <c r="B127" s="73"/>
      <c r="C127" s="73"/>
      <c r="D127" s="73"/>
      <c r="E127" s="73"/>
      <c r="F127" s="73"/>
      <c r="G127" s="73"/>
      <c r="H127" s="73"/>
      <c r="I127" s="73"/>
      <c r="J127" s="73"/>
      <c r="K127" s="73"/>
      <c r="L127" s="73"/>
      <c r="M127" s="73"/>
      <c r="N127" s="73"/>
    </row>
    <row r="128" spans="2:14" ht="14.25">
      <c r="B128" s="73"/>
      <c r="C128" s="73"/>
      <c r="D128" s="73"/>
      <c r="E128" s="73"/>
      <c r="F128" s="73"/>
      <c r="G128" s="73"/>
      <c r="H128" s="73"/>
      <c r="I128" s="73"/>
      <c r="J128" s="73"/>
      <c r="K128" s="73"/>
      <c r="L128" s="73"/>
      <c r="M128" s="73"/>
      <c r="N128" s="73"/>
    </row>
    <row r="129" spans="2:14" ht="14.25">
      <c r="B129" s="73"/>
      <c r="C129" s="73"/>
      <c r="D129" s="73"/>
      <c r="E129" s="73"/>
      <c r="F129" s="73"/>
      <c r="G129" s="73"/>
      <c r="H129" s="73"/>
      <c r="I129" s="73"/>
      <c r="J129" s="73"/>
      <c r="K129" s="73"/>
      <c r="L129" s="73"/>
      <c r="M129" s="73"/>
      <c r="N129" s="73"/>
    </row>
    <row r="130" spans="2:14" ht="14.25">
      <c r="B130" s="73"/>
      <c r="C130" s="73"/>
      <c r="D130" s="73"/>
      <c r="E130" s="73"/>
      <c r="F130" s="73"/>
      <c r="G130" s="73"/>
      <c r="H130" s="73"/>
      <c r="I130" s="73"/>
      <c r="J130" s="73"/>
      <c r="K130" s="73"/>
      <c r="L130" s="73"/>
      <c r="M130" s="73"/>
      <c r="N130" s="73"/>
    </row>
    <row r="131" spans="2:14" ht="14.25">
      <c r="B131" s="73"/>
      <c r="C131" s="73"/>
      <c r="D131" s="73"/>
      <c r="E131" s="73"/>
      <c r="F131" s="73"/>
      <c r="G131" s="73"/>
      <c r="H131" s="73"/>
      <c r="I131" s="73"/>
      <c r="J131" s="73"/>
      <c r="K131" s="73"/>
      <c r="L131" s="73"/>
      <c r="M131" s="73"/>
      <c r="N131" s="73"/>
    </row>
    <row r="132" spans="2:14" ht="14.25">
      <c r="B132" s="73"/>
      <c r="C132" s="73"/>
      <c r="D132" s="73"/>
      <c r="E132" s="73"/>
      <c r="F132" s="73"/>
      <c r="G132" s="73"/>
      <c r="H132" s="73"/>
      <c r="I132" s="73"/>
      <c r="J132" s="73"/>
      <c r="K132" s="73"/>
      <c r="L132" s="73"/>
      <c r="M132" s="73"/>
      <c r="N132" s="73"/>
    </row>
    <row r="133" spans="11:14" ht="14.25">
      <c r="K133" s="73"/>
      <c r="L133" s="73"/>
      <c r="M133" s="73"/>
      <c r="N133" s="73"/>
    </row>
    <row r="134" spans="11:13" ht="14.25">
      <c r="K134" s="73"/>
      <c r="L134" s="73"/>
      <c r="M134" s="73"/>
    </row>
    <row r="135" spans="11:12" ht="14.25">
      <c r="K135" s="73"/>
      <c r="L135" s="73"/>
    </row>
    <row r="136" spans="11:12" ht="14.25">
      <c r="K136" s="73"/>
      <c r="L136" s="73"/>
    </row>
    <row r="137" spans="11:11" ht="14.25">
      <c r="K137" s="73"/>
    </row>
  </sheetData>
  <sheetProtection algorithmName="SHA-512" hashValue="p5PM7w9oDvalgSNVihiX62yZhzrAFtmdgMJMcS8O+pS9CafZUyPacJE4T+AulSjTOsJln18JU0SV0CgjjyR8dw==" saltValue="MIWKFg6V3db7sUhL89oE2Q==" spinCount="100000" sheet="1" objects="1" scenarios="1" selectLockedCells="1"/>
  <mergeCells count="109">
    <mergeCell ref="B64:C64"/>
    <mergeCell ref="E58:F58"/>
    <mergeCell ref="I58:J58"/>
    <mergeCell ref="B61:D61"/>
    <mergeCell ref="E17:I17"/>
    <mergeCell ref="A22:B22"/>
    <mergeCell ref="A23:B23"/>
    <mergeCell ref="A24:B24"/>
    <mergeCell ref="A25:B25"/>
    <mergeCell ref="A26:B26"/>
    <mergeCell ref="A27:B27"/>
    <mergeCell ref="A21:B21"/>
    <mergeCell ref="E23:J23"/>
    <mergeCell ref="B58:C58"/>
    <mergeCell ref="B51:D51"/>
    <mergeCell ref="B49:D49"/>
    <mergeCell ref="A47:J47"/>
    <mergeCell ref="A35:J35"/>
    <mergeCell ref="G55:J55"/>
    <mergeCell ref="B52:D52"/>
    <mergeCell ref="B53:D53"/>
    <mergeCell ref="E51:I51"/>
    <mergeCell ref="E52:I52"/>
    <mergeCell ref="E53:I53"/>
    <mergeCell ref="A5:B5"/>
    <mergeCell ref="A16:B16"/>
    <mergeCell ref="A17:B17"/>
    <mergeCell ref="A18:B18"/>
    <mergeCell ref="A19:B19"/>
    <mergeCell ref="A20:B20"/>
    <mergeCell ref="A28:B28"/>
    <mergeCell ref="A29:B33"/>
    <mergeCell ref="C17:D17"/>
    <mergeCell ref="A15:B15"/>
    <mergeCell ref="C26:D26"/>
    <mergeCell ref="C27:D27"/>
    <mergeCell ref="C28:D28"/>
    <mergeCell ref="C23:D23"/>
    <mergeCell ref="C24:D24"/>
    <mergeCell ref="C25:D25"/>
    <mergeCell ref="C16:D16"/>
    <mergeCell ref="G58:H58"/>
    <mergeCell ref="B55:D55"/>
    <mergeCell ref="B56:C56"/>
    <mergeCell ref="E56:F56"/>
    <mergeCell ref="I56:J56"/>
    <mergeCell ref="B57:C57"/>
    <mergeCell ref="E57:F57"/>
    <mergeCell ref="I57:J57"/>
    <mergeCell ref="G56:H56"/>
    <mergeCell ref="G57:H57"/>
    <mergeCell ref="E21:J21"/>
    <mergeCell ref="C22:D22"/>
    <mergeCell ref="E22:J22"/>
    <mergeCell ref="B50:D50"/>
    <mergeCell ref="C29:D33"/>
    <mergeCell ref="E29:J33"/>
    <mergeCell ref="C37:J37"/>
    <mergeCell ref="D40:D42"/>
    <mergeCell ref="E49:I49"/>
    <mergeCell ref="E50:I50"/>
    <mergeCell ref="F5:H5"/>
    <mergeCell ref="I5:J5"/>
    <mergeCell ref="A2:J2"/>
    <mergeCell ref="C3:E3"/>
    <mergeCell ref="C4:J4"/>
    <mergeCell ref="C5:E5"/>
    <mergeCell ref="E12:J12"/>
    <mergeCell ref="E13:J13"/>
    <mergeCell ref="C14:D14"/>
    <mergeCell ref="E14:J14"/>
    <mergeCell ref="A12:B12"/>
    <mergeCell ref="A13:B13"/>
    <mergeCell ref="A14:B14"/>
    <mergeCell ref="C13:D13"/>
    <mergeCell ref="C12:D12"/>
    <mergeCell ref="A8:J8"/>
    <mergeCell ref="A10:J10"/>
    <mergeCell ref="A11:B11"/>
    <mergeCell ref="C11:D11"/>
    <mergeCell ref="E11:J11"/>
    <mergeCell ref="A3:B3"/>
    <mergeCell ref="F3:H3"/>
    <mergeCell ref="I3:J3"/>
    <mergeCell ref="A4:B4"/>
    <mergeCell ref="A68:L68"/>
    <mergeCell ref="A69:K69"/>
    <mergeCell ref="F61:I61"/>
    <mergeCell ref="F62:I63"/>
    <mergeCell ref="F64:G64"/>
    <mergeCell ref="H64:I64"/>
    <mergeCell ref="B62:D63"/>
    <mergeCell ref="A9:J9"/>
    <mergeCell ref="E24:G24"/>
    <mergeCell ref="E25:G25"/>
    <mergeCell ref="E26:G26"/>
    <mergeCell ref="E27:G27"/>
    <mergeCell ref="H24:J24"/>
    <mergeCell ref="H25:J28"/>
    <mergeCell ref="C15:D15"/>
    <mergeCell ref="E15:J15"/>
    <mergeCell ref="E16:J16"/>
    <mergeCell ref="C18:D18"/>
    <mergeCell ref="E18:J18"/>
    <mergeCell ref="C19:D19"/>
    <mergeCell ref="E19:J19"/>
    <mergeCell ref="C20:D20"/>
    <mergeCell ref="E20:J20"/>
    <mergeCell ref="C21:D21"/>
  </mergeCells>
  <conditionalFormatting sqref="I44">
    <cfRule type="expression" priority="1" dxfId="0" stopIfTrue="1">
      <formula>$H$85="הופעל מחיר מינ'"</formula>
    </cfRule>
  </conditionalFormatting>
  <dataValidations count="4">
    <dataValidation type="list" allowBlank="1" showInputMessage="1" showErrorMessage="1" sqref="E16:J16">
      <formula1>$P$10:$T$10</formula1>
    </dataValidation>
    <dataValidation type="list" allowBlank="1" showInputMessage="1" showErrorMessage="1" sqref="E20:J23">
      <formula1>$N$11:$N$14</formula1>
    </dataValidation>
    <dataValidation type="list" allowBlank="1" showInputMessage="1" showErrorMessage="1" sqref="E17:I17">
      <formula1>"עבודה רגילה, ע.דחופה -ביצוע תוך 24 שעות לכל המאוחר ממועד הוצאת הזמנה מאושרת"</formula1>
    </dataValidation>
    <dataValidation type="list" allowBlank="1" showInputMessage="1" showErrorMessage="1" sqref="E26">
      <formula1>'קטלוג עם מחירים'!$B$406:$B$448</formula1>
    </dataValidation>
  </dataValidations>
  <printOptions horizontalCentered="1"/>
  <pageMargins left="0.078740157480315" right="0.078740157480315" top="1.14173228346457" bottom="0.393700787401575" header="0.118110236220472" footer="0.31496062992126"/>
  <pageSetup orientation="portrait" paperSize="9" scale="49" r:id="rId2"/>
  <headerFooter scaleWithDoc="0">
    <oddHeader>&amp;L&amp;G&amp;C&amp;"+,רגיל"&amp;14-בלמ"ס-
מדינת ישראל - משרד הביטחון&amp;R&amp;G</oddHeader>
    <oddFooter>&amp;Cעמוד &amp;P מתוך &amp;N</oddFooter>
  </headerFooter>
  <rowBreaks count="3" manualBreakCount="3">
    <brk id="34" max="9" man="1"/>
    <brk id="45" max="9" man="1"/>
    <brk id="66" max="9" man="1"/>
  </rowBreaks>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L448"/>
  <sheetViews>
    <sheetView rightToLeft="1" workbookViewId="0" topLeftCell="A414">
      <selection pane="topLeft" activeCell="M30" sqref="M30"/>
    </sheetView>
  </sheetViews>
  <sheetFormatPr defaultRowHeight="14.25"/>
  <cols>
    <col min="1" max="1" width="14.125" customWidth="1"/>
    <col min="2" max="2" width="42.875" customWidth="1"/>
    <col min="3" max="3" width="14.125" customWidth="1"/>
    <col min="4" max="4" width="37.625" customWidth="1"/>
    <col min="5" max="5" width="14.125" customWidth="1"/>
    <col min="6" max="6" width="37.625" customWidth="1"/>
    <col min="7" max="7" width="14.125" customWidth="1"/>
    <col min="8" max="8" width="37.625" customWidth="1"/>
    <col min="9" max="9" width="14.125" customWidth="1"/>
    <col min="10" max="10" width="37.625" customWidth="1"/>
    <col min="11" max="11" width="14.125" customWidth="1"/>
    <col min="12" max="12" width="37.625" customWidth="1"/>
  </cols>
  <sheetData>
    <row r="1" spans="1:11" ht="14.25">
      <c r="A1" t="s">
        <v>539</v>
      </c>
      <c r="C1" t="s">
        <v>599</v>
      </c>
      <c r="E1" t="s">
        <v>690</v>
      </c>
      <c r="G1" t="s">
        <v>746</v>
      </c>
      <c r="I1" t="s">
        <v>821</v>
      </c>
      <c r="K1" t="s">
        <v>855</v>
      </c>
    </row>
    <row r="2" spans="1:12" ht="14.25">
      <c r="A2" t="s">
        <v>183</v>
      </c>
      <c r="B2" s="15" t="s">
        <v>184</v>
      </c>
      <c r="C2" t="s">
        <v>183</v>
      </c>
      <c r="D2" s="40" t="s">
        <v>184</v>
      </c>
      <c r="E2" t="s">
        <v>183</v>
      </c>
      <c r="F2" s="15" t="s">
        <v>184</v>
      </c>
      <c r="G2" t="s">
        <v>183</v>
      </c>
      <c r="H2" s="15" t="s">
        <v>184</v>
      </c>
      <c r="I2" t="s">
        <v>183</v>
      </c>
      <c r="J2" s="15" t="s">
        <v>184</v>
      </c>
      <c r="K2" t="s">
        <v>183</v>
      </c>
      <c r="L2" s="15" t="s">
        <v>184</v>
      </c>
    </row>
    <row r="3" spans="1:12" ht="14.25">
      <c r="A3">
        <v>5094067</v>
      </c>
      <c r="B3" s="16">
        <v>1.20</v>
      </c>
      <c r="C3">
        <v>5095056</v>
      </c>
      <c r="D3" s="40">
        <v>12.10</v>
      </c>
      <c r="E3">
        <v>5095141</v>
      </c>
      <c r="F3" s="15">
        <v>13.10</v>
      </c>
      <c r="G3">
        <v>5095193</v>
      </c>
      <c r="H3" s="15" t="s">
        <v>739</v>
      </c>
      <c r="I3">
        <v>5095203</v>
      </c>
      <c r="J3" s="15" t="s">
        <v>747</v>
      </c>
      <c r="K3">
        <v>5095193</v>
      </c>
      <c r="L3" s="15" t="s">
        <v>739</v>
      </c>
    </row>
    <row r="4" spans="1:12" ht="14.25">
      <c r="A4">
        <v>5094068</v>
      </c>
      <c r="B4" s="16">
        <v>1.21</v>
      </c>
      <c r="C4">
        <v>5095057</v>
      </c>
      <c r="D4" s="40">
        <v>12.20</v>
      </c>
      <c r="E4">
        <v>5095142</v>
      </c>
      <c r="F4" s="15">
        <v>13.20</v>
      </c>
      <c r="G4">
        <v>5095194</v>
      </c>
      <c r="H4" s="15" t="s">
        <v>740</v>
      </c>
      <c r="I4">
        <v>5095204</v>
      </c>
      <c r="J4" s="15" t="s">
        <v>748</v>
      </c>
      <c r="K4">
        <v>5095194</v>
      </c>
      <c r="L4" s="15" t="s">
        <v>740</v>
      </c>
    </row>
    <row r="5" spans="1:12" ht="14.25">
      <c r="A5">
        <v>5094069</v>
      </c>
      <c r="B5" s="16">
        <v>1.22</v>
      </c>
      <c r="C5">
        <v>5095058</v>
      </c>
      <c r="D5" s="40">
        <v>12.30</v>
      </c>
      <c r="E5">
        <v>5095143</v>
      </c>
      <c r="F5" s="15">
        <v>13.30</v>
      </c>
      <c r="G5">
        <v>5095195</v>
      </c>
      <c r="H5" s="15">
        <v>13.50</v>
      </c>
      <c r="I5">
        <v>5095205</v>
      </c>
      <c r="J5" s="15" t="s">
        <v>749</v>
      </c>
      <c r="K5">
        <v>5095195</v>
      </c>
      <c r="L5" s="15">
        <v>13.50</v>
      </c>
    </row>
    <row r="6" spans="1:12" ht="14.25">
      <c r="A6">
        <v>5094070</v>
      </c>
      <c r="B6" s="16">
        <v>1.30</v>
      </c>
      <c r="C6">
        <v>5095059</v>
      </c>
      <c r="D6" s="15" t="s">
        <v>549</v>
      </c>
      <c r="E6">
        <v>5095144</v>
      </c>
      <c r="F6" s="15">
        <v>13.40</v>
      </c>
      <c r="G6">
        <v>5095196</v>
      </c>
      <c r="H6" s="15">
        <v>13.60</v>
      </c>
      <c r="I6">
        <v>5095206</v>
      </c>
      <c r="J6" s="15" t="s">
        <v>750</v>
      </c>
      <c r="K6">
        <v>5095196</v>
      </c>
      <c r="L6" s="15">
        <v>13.60</v>
      </c>
    </row>
    <row r="7" spans="1:12" ht="14.25">
      <c r="A7" s="17">
        <v>5096146</v>
      </c>
      <c r="B7" s="18" t="s">
        <v>185</v>
      </c>
      <c r="C7">
        <v>5095060</v>
      </c>
      <c r="D7" s="40">
        <v>12.311</v>
      </c>
      <c r="E7">
        <v>5095145</v>
      </c>
      <c r="F7" s="15">
        <v>13.41</v>
      </c>
      <c r="G7">
        <v>5095197</v>
      </c>
      <c r="H7" s="15">
        <v>13.61</v>
      </c>
      <c r="I7">
        <v>5095207</v>
      </c>
      <c r="J7" s="15" t="s">
        <v>751</v>
      </c>
      <c r="K7">
        <v>5095197</v>
      </c>
      <c r="L7" s="15">
        <v>13.61</v>
      </c>
    </row>
    <row r="8" spans="1:12" ht="14.25">
      <c r="A8">
        <v>5094071</v>
      </c>
      <c r="B8" s="16">
        <v>1.40</v>
      </c>
      <c r="C8">
        <v>5095061</v>
      </c>
      <c r="D8" s="40">
        <v>12.311999999999999</v>
      </c>
      <c r="E8">
        <v>5095146</v>
      </c>
      <c r="F8" s="15">
        <v>13.62</v>
      </c>
      <c r="G8">
        <v>5095198</v>
      </c>
      <c r="H8" s="15" t="s">
        <v>741</v>
      </c>
      <c r="I8">
        <v>5095208</v>
      </c>
      <c r="J8" s="15" t="s">
        <v>752</v>
      </c>
      <c r="K8">
        <v>5095198</v>
      </c>
      <c r="L8" s="15" t="s">
        <v>741</v>
      </c>
    </row>
    <row r="9" spans="1:12" ht="14.25">
      <c r="A9">
        <v>5096121</v>
      </c>
      <c r="B9" s="18" t="s">
        <v>186</v>
      </c>
      <c r="C9">
        <v>5095062</v>
      </c>
      <c r="D9" s="40">
        <v>12.313000000000001</v>
      </c>
      <c r="E9">
        <v>5095147</v>
      </c>
      <c r="F9" s="15">
        <v>13.70</v>
      </c>
      <c r="G9">
        <v>5095199</v>
      </c>
      <c r="H9" s="15" t="s">
        <v>742</v>
      </c>
      <c r="I9">
        <v>5095209</v>
      </c>
      <c r="J9" s="15" t="s">
        <v>753</v>
      </c>
      <c r="K9">
        <v>5095199</v>
      </c>
      <c r="L9" s="15" t="s">
        <v>742</v>
      </c>
    </row>
    <row r="10" spans="1:12" ht="14.25">
      <c r="A10">
        <v>5094072</v>
      </c>
      <c r="B10" s="16">
        <v>1.41</v>
      </c>
      <c r="C10">
        <v>5095063</v>
      </c>
      <c r="D10" s="40">
        <v>12.314</v>
      </c>
      <c r="E10">
        <v>5095148</v>
      </c>
      <c r="F10" s="15" t="s">
        <v>665</v>
      </c>
      <c r="G10">
        <v>5095200</v>
      </c>
      <c r="H10" s="15" t="s">
        <v>743</v>
      </c>
      <c r="I10">
        <v>5095210</v>
      </c>
      <c r="J10" s="15" t="s">
        <v>754</v>
      </c>
      <c r="K10">
        <v>5095200</v>
      </c>
      <c r="L10" s="15" t="s">
        <v>743</v>
      </c>
    </row>
    <row r="11" spans="1:12" ht="14.25">
      <c r="A11">
        <v>5094073</v>
      </c>
      <c r="B11" s="16">
        <v>1.50</v>
      </c>
      <c r="C11">
        <v>5095064</v>
      </c>
      <c r="D11" s="40">
        <v>12.32</v>
      </c>
      <c r="E11">
        <v>5095149</v>
      </c>
      <c r="F11" s="15" t="s">
        <v>666</v>
      </c>
      <c r="G11">
        <v>5095201</v>
      </c>
      <c r="H11" s="15" t="s">
        <v>744</v>
      </c>
      <c r="I11">
        <v>5095211</v>
      </c>
      <c r="J11" s="15" t="s">
        <v>755</v>
      </c>
      <c r="K11">
        <v>5095201</v>
      </c>
      <c r="L11" s="15" t="s">
        <v>744</v>
      </c>
    </row>
    <row r="12" spans="1:12" ht="14.25">
      <c r="A12">
        <v>5094074</v>
      </c>
      <c r="B12" s="16">
        <v>1.60</v>
      </c>
      <c r="C12">
        <v>5095065</v>
      </c>
      <c r="D12" s="40">
        <v>12.33</v>
      </c>
      <c r="E12">
        <v>5095150</v>
      </c>
      <c r="F12" s="15" t="s">
        <v>667</v>
      </c>
      <c r="G12">
        <v>5095202</v>
      </c>
      <c r="H12" s="15" t="s">
        <v>745</v>
      </c>
      <c r="I12">
        <v>5095212</v>
      </c>
      <c r="J12" s="15">
        <v>13.85</v>
      </c>
      <c r="K12">
        <v>5095202</v>
      </c>
      <c r="L12" s="15" t="s">
        <v>745</v>
      </c>
    </row>
    <row r="13" spans="1:12" ht="14.25">
      <c r="A13">
        <v>5094075</v>
      </c>
      <c r="B13" s="16">
        <v>1.70</v>
      </c>
      <c r="C13">
        <v>5095066</v>
      </c>
      <c r="D13" s="40">
        <v>12.34</v>
      </c>
      <c r="E13">
        <v>5095151</v>
      </c>
      <c r="F13" s="15" t="s">
        <v>668</v>
      </c>
      <c r="G13">
        <v>5095344</v>
      </c>
      <c r="H13" s="21" t="s">
        <v>507</v>
      </c>
      <c r="I13">
        <v>5095213</v>
      </c>
      <c r="J13" s="15">
        <v>13.86</v>
      </c>
      <c r="K13">
        <v>5095344</v>
      </c>
      <c r="L13" s="21" t="s">
        <v>507</v>
      </c>
    </row>
    <row r="14" spans="1:12" ht="14.25">
      <c r="A14">
        <v>5094076</v>
      </c>
      <c r="B14" s="16">
        <v>1.80</v>
      </c>
      <c r="C14">
        <v>5095067</v>
      </c>
      <c r="D14" s="40">
        <v>12.35</v>
      </c>
      <c r="E14">
        <v>5095152</v>
      </c>
      <c r="F14" s="15" t="s">
        <v>669</v>
      </c>
      <c r="G14">
        <v>5095345</v>
      </c>
      <c r="H14" s="21" t="s">
        <v>508</v>
      </c>
      <c r="I14">
        <v>5095214</v>
      </c>
      <c r="J14" s="15">
        <v>13.87</v>
      </c>
      <c r="K14">
        <v>5095345</v>
      </c>
      <c r="L14" s="21" t="s">
        <v>508</v>
      </c>
    </row>
    <row r="15" spans="1:12" ht="14.25">
      <c r="A15">
        <v>5094077</v>
      </c>
      <c r="B15" s="16">
        <v>1.81</v>
      </c>
      <c r="C15">
        <v>5095068</v>
      </c>
      <c r="D15" s="40">
        <v>12.36</v>
      </c>
      <c r="E15">
        <v>5095173</v>
      </c>
      <c r="F15" s="15" t="s">
        <v>670</v>
      </c>
      <c r="G15">
        <v>5095346</v>
      </c>
      <c r="H15" s="21" t="s">
        <v>509</v>
      </c>
      <c r="I15">
        <v>5095215</v>
      </c>
      <c r="J15" s="15">
        <v>13.88</v>
      </c>
      <c r="K15">
        <v>5095346</v>
      </c>
      <c r="L15" s="21" t="s">
        <v>509</v>
      </c>
    </row>
    <row r="16" spans="1:12" ht="14.25">
      <c r="A16">
        <v>5094078</v>
      </c>
      <c r="B16" s="16">
        <v>1.91</v>
      </c>
      <c r="C16">
        <v>5095069</v>
      </c>
      <c r="D16" s="40">
        <v>12.37</v>
      </c>
      <c r="E16">
        <v>5095174</v>
      </c>
      <c r="F16" s="15" t="s">
        <v>671</v>
      </c>
      <c r="G16">
        <v>5095347</v>
      </c>
      <c r="H16" s="21" t="s">
        <v>510</v>
      </c>
      <c r="I16">
        <v>5095216</v>
      </c>
      <c r="J16" s="15">
        <v>13.89</v>
      </c>
      <c r="K16">
        <v>5095347</v>
      </c>
      <c r="L16" s="21" t="s">
        <v>510</v>
      </c>
    </row>
    <row r="17" spans="1:12" ht="14.25">
      <c r="A17">
        <v>5094079</v>
      </c>
      <c r="B17" s="16">
        <v>1.92</v>
      </c>
      <c r="C17">
        <v>5095070</v>
      </c>
      <c r="D17" s="40">
        <v>12.38</v>
      </c>
      <c r="E17">
        <v>5095175</v>
      </c>
      <c r="F17" s="15" t="s">
        <v>672</v>
      </c>
      <c r="G17">
        <v>5095348</v>
      </c>
      <c r="H17" s="21" t="s">
        <v>511</v>
      </c>
      <c r="I17">
        <v>5095217</v>
      </c>
      <c r="J17" s="15" t="s">
        <v>756</v>
      </c>
      <c r="K17">
        <v>5095348</v>
      </c>
      <c r="L17" s="21" t="s">
        <v>511</v>
      </c>
    </row>
    <row r="18" spans="1:12" ht="14.25">
      <c r="A18">
        <v>5094080</v>
      </c>
      <c r="B18" s="16">
        <v>2.10</v>
      </c>
      <c r="C18">
        <v>5095071</v>
      </c>
      <c r="D18" s="40">
        <v>12.39</v>
      </c>
      <c r="E18">
        <v>5095176</v>
      </c>
      <c r="F18" s="15" t="s">
        <v>673</v>
      </c>
      <c r="G18">
        <v>5095349</v>
      </c>
      <c r="H18" s="21" t="s">
        <v>512</v>
      </c>
      <c r="I18">
        <v>5095218</v>
      </c>
      <c r="J18" s="15" t="s">
        <v>757</v>
      </c>
      <c r="K18">
        <v>5095349</v>
      </c>
      <c r="L18" s="21" t="s">
        <v>512</v>
      </c>
    </row>
    <row r="19" spans="1:12" ht="14.25">
      <c r="A19">
        <v>5094081</v>
      </c>
      <c r="B19" s="16">
        <v>3.10</v>
      </c>
      <c r="C19">
        <v>5095072</v>
      </c>
      <c r="D19" s="40">
        <v>12.40</v>
      </c>
      <c r="E19">
        <v>5095177</v>
      </c>
      <c r="F19" s="15" t="s">
        <v>674</v>
      </c>
      <c r="G19">
        <v>5095350</v>
      </c>
      <c r="H19" s="21" t="s">
        <v>513</v>
      </c>
      <c r="I19">
        <v>5095219</v>
      </c>
      <c r="J19" s="15" t="s">
        <v>758</v>
      </c>
      <c r="K19">
        <v>5095350</v>
      </c>
      <c r="L19" s="21" t="s">
        <v>513</v>
      </c>
    </row>
    <row r="20" spans="1:12" ht="14.25">
      <c r="A20">
        <v>5094082</v>
      </c>
      <c r="B20" s="16">
        <v>3.20</v>
      </c>
      <c r="C20">
        <v>5095073</v>
      </c>
      <c r="D20" s="40">
        <v>12.41</v>
      </c>
      <c r="E20">
        <v>5095178</v>
      </c>
      <c r="F20" s="15" t="s">
        <v>675</v>
      </c>
      <c r="G20">
        <v>5095351</v>
      </c>
      <c r="H20" s="21" t="s">
        <v>514</v>
      </c>
      <c r="I20">
        <v>5095220</v>
      </c>
      <c r="J20" s="15" t="s">
        <v>759</v>
      </c>
      <c r="K20">
        <v>5095351</v>
      </c>
      <c r="L20" s="21" t="s">
        <v>514</v>
      </c>
    </row>
    <row r="21" spans="1:12" ht="14.25">
      <c r="A21">
        <v>5094083</v>
      </c>
      <c r="B21" s="16">
        <v>3.30</v>
      </c>
      <c r="C21">
        <v>5095074</v>
      </c>
      <c r="D21" s="40">
        <v>12.411</v>
      </c>
      <c r="E21">
        <v>5095179</v>
      </c>
      <c r="F21" s="15" t="s">
        <v>676</v>
      </c>
      <c r="G21">
        <v>5095352</v>
      </c>
      <c r="H21" s="21" t="s">
        <v>515</v>
      </c>
      <c r="I21">
        <v>5095221</v>
      </c>
      <c r="J21" s="15" t="s">
        <v>760</v>
      </c>
      <c r="K21">
        <v>5095352</v>
      </c>
      <c r="L21" s="21" t="s">
        <v>515</v>
      </c>
    </row>
    <row r="22" spans="1:12" ht="14.25">
      <c r="A22">
        <v>5094084</v>
      </c>
      <c r="B22" s="19">
        <v>4.0999999999999996</v>
      </c>
      <c r="C22">
        <v>5095075</v>
      </c>
      <c r="D22" s="40">
        <v>12.412000000000001</v>
      </c>
      <c r="E22">
        <v>5095180</v>
      </c>
      <c r="F22" s="15" t="s">
        <v>677</v>
      </c>
      <c r="G22">
        <v>5095353</v>
      </c>
      <c r="H22" s="21" t="s">
        <v>516</v>
      </c>
      <c r="I22">
        <v>5095222</v>
      </c>
      <c r="J22" s="15" t="s">
        <v>761</v>
      </c>
      <c r="K22">
        <v>5095353</v>
      </c>
      <c r="L22" s="21" t="s">
        <v>516</v>
      </c>
    </row>
    <row r="23" spans="1:12" ht="14.25">
      <c r="A23">
        <v>5094085</v>
      </c>
      <c r="B23" s="16">
        <v>5.0999999999999996</v>
      </c>
      <c r="C23">
        <v>5095076</v>
      </c>
      <c r="D23" s="40">
        <v>12.413</v>
      </c>
      <c r="E23">
        <v>5095181</v>
      </c>
      <c r="F23" s="15" t="s">
        <v>678</v>
      </c>
      <c r="G23">
        <v>5095354</v>
      </c>
      <c r="H23" s="21" t="s">
        <v>517</v>
      </c>
      <c r="I23">
        <v>5095021</v>
      </c>
      <c r="J23" s="15" t="s">
        <v>762</v>
      </c>
      <c r="K23">
        <v>5095354</v>
      </c>
      <c r="L23" s="21" t="s">
        <v>517</v>
      </c>
    </row>
    <row r="24" spans="1:12" ht="14.25">
      <c r="A24">
        <v>5094086</v>
      </c>
      <c r="B24" s="16">
        <v>5.20</v>
      </c>
      <c r="C24">
        <v>5095077</v>
      </c>
      <c r="D24" s="40">
        <v>12.414</v>
      </c>
      <c r="E24">
        <v>5095182</v>
      </c>
      <c r="F24" s="15" t="s">
        <v>679</v>
      </c>
      <c r="G24">
        <v>5095355</v>
      </c>
      <c r="H24" s="21" t="s">
        <v>518</v>
      </c>
      <c r="I24">
        <v>5095022</v>
      </c>
      <c r="J24" s="15" t="s">
        <v>763</v>
      </c>
      <c r="K24">
        <v>5095355</v>
      </c>
      <c r="L24" s="21" t="s">
        <v>518</v>
      </c>
    </row>
    <row r="25" spans="1:12" ht="14.25">
      <c r="A25">
        <v>5094087</v>
      </c>
      <c r="B25" s="16">
        <v>5.30</v>
      </c>
      <c r="C25">
        <v>5095078</v>
      </c>
      <c r="D25" s="40">
        <v>12.42</v>
      </c>
      <c r="E25">
        <v>5095183</v>
      </c>
      <c r="F25" s="15" t="s">
        <v>680</v>
      </c>
      <c r="G25">
        <v>5095356</v>
      </c>
      <c r="H25" s="21" t="s">
        <v>519</v>
      </c>
      <c r="I25">
        <v>5095023</v>
      </c>
      <c r="J25" s="15" t="s">
        <v>764</v>
      </c>
      <c r="K25">
        <v>5095356</v>
      </c>
      <c r="L25" s="21" t="s">
        <v>519</v>
      </c>
    </row>
    <row r="26" spans="1:12" ht="14.25">
      <c r="A26">
        <v>5094088</v>
      </c>
      <c r="B26" s="16">
        <v>6.10</v>
      </c>
      <c r="C26">
        <v>5095079</v>
      </c>
      <c r="D26" s="40">
        <v>12.43</v>
      </c>
      <c r="E26">
        <v>5095184</v>
      </c>
      <c r="F26" s="15" t="s">
        <v>681</v>
      </c>
      <c r="G26">
        <v>5095357</v>
      </c>
      <c r="H26" s="21" t="s">
        <v>520</v>
      </c>
      <c r="I26">
        <v>5095024</v>
      </c>
      <c r="J26" s="15" t="s">
        <v>765</v>
      </c>
      <c r="K26">
        <v>5095357</v>
      </c>
      <c r="L26" s="21" t="s">
        <v>520</v>
      </c>
    </row>
    <row r="27" spans="1:12" ht="14.25">
      <c r="A27">
        <v>5094089</v>
      </c>
      <c r="B27" s="16">
        <v>6.20</v>
      </c>
      <c r="C27">
        <v>5095080</v>
      </c>
      <c r="D27" s="40">
        <v>12.44</v>
      </c>
      <c r="E27">
        <v>5095185</v>
      </c>
      <c r="F27" s="15" t="s">
        <v>682</v>
      </c>
      <c r="G27">
        <v>5095358</v>
      </c>
      <c r="H27" s="21" t="s">
        <v>521</v>
      </c>
      <c r="I27">
        <v>5095025</v>
      </c>
      <c r="J27" s="15" t="s">
        <v>766</v>
      </c>
      <c r="K27">
        <v>5095358</v>
      </c>
      <c r="L27" s="21" t="s">
        <v>521</v>
      </c>
    </row>
    <row r="28" spans="1:12" ht="14.25">
      <c r="A28">
        <v>5094090</v>
      </c>
      <c r="B28" s="16">
        <v>6.30</v>
      </c>
      <c r="C28">
        <v>5095081</v>
      </c>
      <c r="D28" s="40">
        <v>12.45</v>
      </c>
      <c r="E28">
        <v>5095186</v>
      </c>
      <c r="F28" s="15" t="s">
        <v>683</v>
      </c>
      <c r="G28">
        <v>5095359</v>
      </c>
      <c r="H28" s="21" t="s">
        <v>522</v>
      </c>
      <c r="I28">
        <v>5095026</v>
      </c>
      <c r="J28" s="15" t="s">
        <v>767</v>
      </c>
      <c r="K28">
        <v>5095359</v>
      </c>
      <c r="L28" s="21" t="s">
        <v>522</v>
      </c>
    </row>
    <row r="29" spans="1:12" ht="14.25">
      <c r="A29">
        <v>5094091</v>
      </c>
      <c r="B29" s="16">
        <v>7.10</v>
      </c>
      <c r="C29">
        <v>5095082</v>
      </c>
      <c r="D29" s="40">
        <v>12.46</v>
      </c>
      <c r="E29">
        <v>5095187</v>
      </c>
      <c r="F29" s="15" t="s">
        <v>684</v>
      </c>
      <c r="G29">
        <v>5095339</v>
      </c>
      <c r="H29" s="21" t="s">
        <v>523</v>
      </c>
      <c r="I29">
        <v>5095227</v>
      </c>
      <c r="J29" s="15" t="s">
        <v>768</v>
      </c>
      <c r="K29">
        <v>5095339</v>
      </c>
      <c r="L29" s="21" t="s">
        <v>523</v>
      </c>
    </row>
    <row r="30" spans="1:12" ht="14.25">
      <c r="A30">
        <v>5094092</v>
      </c>
      <c r="B30" s="16">
        <v>7.20</v>
      </c>
      <c r="C30">
        <v>5095083</v>
      </c>
      <c r="D30" s="40">
        <v>12.47</v>
      </c>
      <c r="E30">
        <v>5095188</v>
      </c>
      <c r="F30" s="15" t="s">
        <v>685</v>
      </c>
      <c r="G30">
        <v>5095340</v>
      </c>
      <c r="H30" s="21" t="s">
        <v>524</v>
      </c>
      <c r="I30">
        <v>5095280</v>
      </c>
      <c r="J30" s="15" t="s">
        <v>769</v>
      </c>
      <c r="K30">
        <v>5095340</v>
      </c>
      <c r="L30" s="21" t="s">
        <v>524</v>
      </c>
    </row>
    <row r="31" spans="1:12" ht="14.25">
      <c r="A31">
        <v>5094093</v>
      </c>
      <c r="B31" s="16">
        <v>7.30</v>
      </c>
      <c r="C31">
        <v>5095084</v>
      </c>
      <c r="D31" s="40">
        <v>12.48</v>
      </c>
      <c r="E31">
        <v>5095189</v>
      </c>
      <c r="F31" s="15" t="s">
        <v>686</v>
      </c>
      <c r="G31">
        <v>5095341</v>
      </c>
      <c r="H31" s="21" t="s">
        <v>525</v>
      </c>
      <c r="I31">
        <v>5095281</v>
      </c>
      <c r="J31" s="15" t="s">
        <v>770</v>
      </c>
      <c r="K31">
        <v>5095341</v>
      </c>
      <c r="L31" s="21" t="s">
        <v>525</v>
      </c>
    </row>
    <row r="32" spans="1:12" ht="14.25">
      <c r="A32">
        <v>5094094</v>
      </c>
      <c r="B32" s="16">
        <v>8.10</v>
      </c>
      <c r="C32">
        <v>5095085</v>
      </c>
      <c r="D32" s="40">
        <v>12.50</v>
      </c>
      <c r="E32">
        <v>5095190</v>
      </c>
      <c r="F32" s="15" t="s">
        <v>687</v>
      </c>
      <c r="G32">
        <v>5095342</v>
      </c>
      <c r="H32" s="21" t="s">
        <v>526</v>
      </c>
      <c r="I32">
        <v>5095282</v>
      </c>
      <c r="J32" s="15" t="s">
        <v>771</v>
      </c>
      <c r="K32">
        <v>5095342</v>
      </c>
      <c r="L32" s="21" t="s">
        <v>526</v>
      </c>
    </row>
    <row r="33" spans="1:12" ht="14.25">
      <c r="A33">
        <v>5094095</v>
      </c>
      <c r="B33" s="16">
        <v>8.1999999999999993</v>
      </c>
      <c r="C33">
        <v>5095086</v>
      </c>
      <c r="D33" s="40">
        <v>12.51</v>
      </c>
      <c r="E33">
        <v>5095191</v>
      </c>
      <c r="F33" s="15" t="s">
        <v>688</v>
      </c>
      <c r="G33">
        <v>5095343</v>
      </c>
      <c r="H33" s="21" t="s">
        <v>527</v>
      </c>
      <c r="I33">
        <v>5095283</v>
      </c>
      <c r="J33" s="15" t="s">
        <v>772</v>
      </c>
      <c r="K33">
        <v>5095343</v>
      </c>
      <c r="L33" s="21" t="s">
        <v>527</v>
      </c>
    </row>
    <row r="34" spans="1:12" ht="14.25">
      <c r="A34">
        <v>5094096</v>
      </c>
      <c r="B34" s="16">
        <v>9.10</v>
      </c>
      <c r="C34">
        <v>5095087</v>
      </c>
      <c r="D34" s="40">
        <v>12.52</v>
      </c>
      <c r="E34">
        <v>5095192</v>
      </c>
      <c r="F34" s="15" t="s">
        <v>689</v>
      </c>
      <c r="G34">
        <v>5096118</v>
      </c>
      <c r="H34" s="15" t="s">
        <v>529</v>
      </c>
      <c r="I34">
        <v>5095284</v>
      </c>
      <c r="J34" s="15" t="s">
        <v>773</v>
      </c>
      <c r="K34">
        <v>5096118</v>
      </c>
      <c r="L34" s="15" t="s">
        <v>529</v>
      </c>
    </row>
    <row r="35" spans="1:12" ht="14.25">
      <c r="A35">
        <v>5094097</v>
      </c>
      <c r="B35" s="16" t="s">
        <v>134</v>
      </c>
      <c r="C35">
        <v>5095088</v>
      </c>
      <c r="D35" s="40">
        <v>12.53</v>
      </c>
      <c r="E35">
        <v>5095344</v>
      </c>
      <c r="F35" s="15" t="s">
        <v>507</v>
      </c>
      <c r="G35">
        <v>5096155</v>
      </c>
      <c r="H35" s="21" t="s">
        <v>130</v>
      </c>
      <c r="I35">
        <v>5095285</v>
      </c>
      <c r="J35" s="15" t="s">
        <v>774</v>
      </c>
      <c r="K35">
        <v>5096155</v>
      </c>
      <c r="L35" s="21" t="s">
        <v>130</v>
      </c>
    </row>
    <row r="36" spans="1:10" ht="14.25">
      <c r="A36">
        <v>5094098</v>
      </c>
      <c r="B36" s="16">
        <v>9.1999999999999993</v>
      </c>
      <c r="C36">
        <v>5095089</v>
      </c>
      <c r="D36" s="40">
        <v>12.54</v>
      </c>
      <c r="E36">
        <v>5095345</v>
      </c>
      <c r="F36" s="15" t="s">
        <v>508</v>
      </c>
      <c r="I36">
        <v>5095286</v>
      </c>
      <c r="J36" s="15" t="s">
        <v>775</v>
      </c>
    </row>
    <row r="37" spans="1:10" ht="14.25">
      <c r="A37">
        <v>5094099</v>
      </c>
      <c r="B37" s="16" t="s">
        <v>137</v>
      </c>
      <c r="C37">
        <v>5095090</v>
      </c>
      <c r="D37" s="40">
        <v>12.60</v>
      </c>
      <c r="E37">
        <v>5095346</v>
      </c>
      <c r="F37" s="15" t="s">
        <v>509</v>
      </c>
      <c r="I37">
        <v>5095287</v>
      </c>
      <c r="J37" s="15" t="s">
        <v>776</v>
      </c>
    </row>
    <row r="38" spans="1:10" ht="14.25">
      <c r="A38">
        <v>5094100</v>
      </c>
      <c r="B38" s="16">
        <v>9.3000000000000007</v>
      </c>
      <c r="C38">
        <v>5095091</v>
      </c>
      <c r="D38" s="40">
        <v>12.70</v>
      </c>
      <c r="E38">
        <v>5095347</v>
      </c>
      <c r="F38" s="15" t="s">
        <v>510</v>
      </c>
      <c r="I38">
        <v>5095288</v>
      </c>
      <c r="J38" s="15" t="s">
        <v>777</v>
      </c>
    </row>
    <row r="39" spans="1:10" ht="14.25">
      <c r="A39">
        <v>5094101</v>
      </c>
      <c r="B39" s="16" t="s">
        <v>141</v>
      </c>
      <c r="C39">
        <v>5095092</v>
      </c>
      <c r="D39" s="40">
        <v>12.80</v>
      </c>
      <c r="E39">
        <v>5095348</v>
      </c>
      <c r="F39" s="15" t="s">
        <v>511</v>
      </c>
      <c r="I39">
        <v>5095289</v>
      </c>
      <c r="J39" s="15" t="s">
        <v>778</v>
      </c>
    </row>
    <row r="40" spans="1:10" ht="14.25">
      <c r="A40">
        <v>5094102</v>
      </c>
      <c r="B40" s="16">
        <v>9.40</v>
      </c>
      <c r="C40">
        <v>5095093</v>
      </c>
      <c r="D40" s="40">
        <v>12.90</v>
      </c>
      <c r="E40">
        <v>5095349</v>
      </c>
      <c r="F40" s="15" t="s">
        <v>512</v>
      </c>
      <c r="I40">
        <v>5095290</v>
      </c>
      <c r="J40" s="15" t="s">
        <v>779</v>
      </c>
    </row>
    <row r="41" spans="1:10" ht="14.25">
      <c r="A41">
        <v>5094103</v>
      </c>
      <c r="B41" s="16" t="s">
        <v>143</v>
      </c>
      <c r="C41">
        <v>5095094</v>
      </c>
      <c r="D41" s="15" t="s">
        <v>581</v>
      </c>
      <c r="E41">
        <v>5095350</v>
      </c>
      <c r="F41" s="15" t="s">
        <v>513</v>
      </c>
      <c r="I41">
        <v>5095291</v>
      </c>
      <c r="J41" s="15" t="s">
        <v>780</v>
      </c>
    </row>
    <row r="42" spans="1:10" ht="14.25">
      <c r="A42">
        <v>5094104</v>
      </c>
      <c r="B42" s="16">
        <v>9.50</v>
      </c>
      <c r="C42">
        <v>5095095</v>
      </c>
      <c r="D42" s="40">
        <v>14.10</v>
      </c>
      <c r="E42">
        <v>5095351</v>
      </c>
      <c r="F42" s="15" t="s">
        <v>514</v>
      </c>
      <c r="I42">
        <v>5095292</v>
      </c>
      <c r="J42" s="15" t="s">
        <v>781</v>
      </c>
    </row>
    <row r="43" spans="1:10" ht="14.25">
      <c r="A43">
        <v>5094105</v>
      </c>
      <c r="B43" s="16" t="s">
        <v>145</v>
      </c>
      <c r="C43">
        <v>5095096</v>
      </c>
      <c r="D43" s="40">
        <v>14.20</v>
      </c>
      <c r="E43">
        <v>5095352</v>
      </c>
      <c r="F43" s="15" t="s">
        <v>515</v>
      </c>
      <c r="I43">
        <v>5095293</v>
      </c>
      <c r="J43" s="15" t="s">
        <v>782</v>
      </c>
    </row>
    <row r="44" spans="1:10" ht="14.25">
      <c r="A44">
        <v>5094106</v>
      </c>
      <c r="B44" s="16">
        <v>9.6999999999999993</v>
      </c>
      <c r="C44">
        <v>5095097</v>
      </c>
      <c r="D44" s="40">
        <v>14.30</v>
      </c>
      <c r="E44">
        <v>5095353</v>
      </c>
      <c r="F44" s="15" t="s">
        <v>516</v>
      </c>
      <c r="I44">
        <v>5095294</v>
      </c>
      <c r="J44" s="15" t="s">
        <v>783</v>
      </c>
    </row>
    <row r="45" spans="1:10" ht="14.25">
      <c r="A45">
        <v>5094107</v>
      </c>
      <c r="B45" s="16">
        <v>9.8000000000000007</v>
      </c>
      <c r="C45">
        <v>5095098</v>
      </c>
      <c r="D45" s="40">
        <v>14.40</v>
      </c>
      <c r="E45">
        <v>5095354</v>
      </c>
      <c r="F45" s="15" t="s">
        <v>517</v>
      </c>
      <c r="I45">
        <v>5095295</v>
      </c>
      <c r="J45" s="15" t="s">
        <v>784</v>
      </c>
    </row>
    <row r="46" spans="1:10" ht="14.25">
      <c r="A46">
        <v>5094108</v>
      </c>
      <c r="B46" s="16">
        <v>9.90</v>
      </c>
      <c r="C46">
        <v>5095099</v>
      </c>
      <c r="D46" s="40">
        <v>14.50</v>
      </c>
      <c r="E46">
        <v>5095355</v>
      </c>
      <c r="F46" s="21" t="s">
        <v>518</v>
      </c>
      <c r="I46">
        <v>5095296</v>
      </c>
      <c r="J46" s="15" t="s">
        <v>785</v>
      </c>
    </row>
    <row r="47" spans="1:10" ht="14.25">
      <c r="A47">
        <v>5094109</v>
      </c>
      <c r="B47" s="16" t="s">
        <v>154</v>
      </c>
      <c r="C47">
        <v>5095100</v>
      </c>
      <c r="D47" s="40">
        <v>14.60</v>
      </c>
      <c r="E47">
        <v>5095356</v>
      </c>
      <c r="F47" s="21" t="s">
        <v>519</v>
      </c>
      <c r="I47">
        <v>5095297</v>
      </c>
      <c r="J47" s="15" t="s">
        <v>786</v>
      </c>
    </row>
    <row r="48" spans="1:10" ht="14.25">
      <c r="A48">
        <v>5094110</v>
      </c>
      <c r="B48" s="16" t="s">
        <v>156</v>
      </c>
      <c r="C48">
        <v>5095101</v>
      </c>
      <c r="D48" s="40">
        <v>14.70</v>
      </c>
      <c r="E48">
        <v>5095357</v>
      </c>
      <c r="F48" s="21" t="s">
        <v>520</v>
      </c>
      <c r="I48">
        <v>5095298</v>
      </c>
      <c r="J48" s="15" t="s">
        <v>787</v>
      </c>
    </row>
    <row r="49" spans="1:10" ht="14.25">
      <c r="A49">
        <v>5094111</v>
      </c>
      <c r="B49" s="16" t="s">
        <v>158</v>
      </c>
      <c r="C49">
        <v>5095102</v>
      </c>
      <c r="D49" s="40" t="s">
        <v>600</v>
      </c>
      <c r="E49">
        <v>5095358</v>
      </c>
      <c r="F49" s="21" t="s">
        <v>521</v>
      </c>
      <c r="I49">
        <v>5095299</v>
      </c>
      <c r="J49" s="15" t="s">
        <v>788</v>
      </c>
    </row>
    <row r="50" spans="1:10" ht="14.25">
      <c r="A50">
        <v>5094112</v>
      </c>
      <c r="B50" s="16" t="s">
        <v>161</v>
      </c>
      <c r="C50">
        <v>5095103</v>
      </c>
      <c r="D50" s="40" t="s">
        <v>601</v>
      </c>
      <c r="E50">
        <v>5095359</v>
      </c>
      <c r="F50" s="21" t="s">
        <v>522</v>
      </c>
      <c r="I50">
        <v>5095300</v>
      </c>
      <c r="J50" s="15" t="s">
        <v>789</v>
      </c>
    </row>
    <row r="51" spans="1:10" ht="14.25">
      <c r="A51">
        <v>5094113</v>
      </c>
      <c r="B51" s="16">
        <v>15.10</v>
      </c>
      <c r="C51">
        <v>5095104</v>
      </c>
      <c r="D51" s="40" t="s">
        <v>602</v>
      </c>
      <c r="E51">
        <v>5095339</v>
      </c>
      <c r="F51" s="21" t="s">
        <v>523</v>
      </c>
      <c r="I51">
        <v>5095301</v>
      </c>
      <c r="J51" s="15" t="s">
        <v>790</v>
      </c>
    </row>
    <row r="52" spans="1:10" ht="14.25">
      <c r="A52">
        <v>5094114</v>
      </c>
      <c r="B52" s="16">
        <v>15.20</v>
      </c>
      <c r="C52">
        <v>5095105</v>
      </c>
      <c r="D52" s="40" t="s">
        <v>603</v>
      </c>
      <c r="E52">
        <v>5095340</v>
      </c>
      <c r="F52" s="21" t="s">
        <v>524</v>
      </c>
      <c r="I52">
        <v>5095302</v>
      </c>
      <c r="J52" s="15" t="s">
        <v>791</v>
      </c>
    </row>
    <row r="53" spans="1:10" ht="14.25">
      <c r="A53">
        <v>5094115</v>
      </c>
      <c r="B53" s="16" t="s">
        <v>187</v>
      </c>
      <c r="C53">
        <v>5095106</v>
      </c>
      <c r="D53" s="40" t="s">
        <v>604</v>
      </c>
      <c r="E53">
        <v>5095341</v>
      </c>
      <c r="F53" s="21" t="s">
        <v>525</v>
      </c>
      <c r="I53">
        <v>5095303</v>
      </c>
      <c r="J53" s="15" t="s">
        <v>792</v>
      </c>
    </row>
    <row r="54" spans="1:10" ht="14.25">
      <c r="A54">
        <v>5094116</v>
      </c>
      <c r="B54" s="16" t="s">
        <v>188</v>
      </c>
      <c r="C54">
        <v>5095107</v>
      </c>
      <c r="D54" s="40" t="s">
        <v>605</v>
      </c>
      <c r="E54">
        <v>5095342</v>
      </c>
      <c r="F54" s="21" t="s">
        <v>526</v>
      </c>
      <c r="I54">
        <v>5095304</v>
      </c>
      <c r="J54" s="15" t="s">
        <v>793</v>
      </c>
    </row>
    <row r="55" spans="1:10" ht="14.25">
      <c r="A55">
        <v>5094120</v>
      </c>
      <c r="B55" s="16" t="s">
        <v>189</v>
      </c>
      <c r="C55">
        <v>5095108</v>
      </c>
      <c r="D55" s="40" t="s">
        <v>606</v>
      </c>
      <c r="E55">
        <v>5095343</v>
      </c>
      <c r="F55" s="21" t="s">
        <v>527</v>
      </c>
      <c r="I55">
        <v>5095305</v>
      </c>
      <c r="J55" s="15" t="s">
        <v>794</v>
      </c>
    </row>
    <row r="56" spans="1:10" ht="14.25">
      <c r="A56">
        <v>5094122</v>
      </c>
      <c r="B56" s="16" t="s">
        <v>190</v>
      </c>
      <c r="C56">
        <v>5095109</v>
      </c>
      <c r="D56" s="40" t="s">
        <v>607</v>
      </c>
      <c r="E56">
        <v>5096118</v>
      </c>
      <c r="F56" s="15" t="s">
        <v>529</v>
      </c>
      <c r="I56">
        <v>5095306</v>
      </c>
      <c r="J56" s="15" t="s">
        <v>795</v>
      </c>
    </row>
    <row r="57" spans="1:10" ht="14.25">
      <c r="A57">
        <v>5096147</v>
      </c>
      <c r="B57" s="18" t="s">
        <v>191</v>
      </c>
      <c r="C57">
        <v>5095110</v>
      </c>
      <c r="D57" s="40" t="s">
        <v>608</v>
      </c>
      <c r="E57">
        <v>5096155</v>
      </c>
      <c r="F57" s="21" t="s">
        <v>130</v>
      </c>
      <c r="I57">
        <v>5095314</v>
      </c>
      <c r="J57" s="15" t="s">
        <v>796</v>
      </c>
    </row>
    <row r="58" spans="1:10" ht="14.25">
      <c r="A58">
        <v>5094124</v>
      </c>
      <c r="B58" s="16" t="s">
        <v>192</v>
      </c>
      <c r="C58">
        <v>5095111</v>
      </c>
      <c r="D58" s="40" t="s">
        <v>609</v>
      </c>
      <c r="I58">
        <v>5095315</v>
      </c>
      <c r="J58" s="15" t="s">
        <v>797</v>
      </c>
    </row>
    <row r="59" spans="1:10" ht="14.25">
      <c r="A59">
        <v>5096122</v>
      </c>
      <c r="B59" s="18" t="s">
        <v>193</v>
      </c>
      <c r="C59">
        <v>5095112</v>
      </c>
      <c r="D59" s="40" t="s">
        <v>610</v>
      </c>
      <c r="I59">
        <v>5095316</v>
      </c>
      <c r="J59" s="15" t="s">
        <v>798</v>
      </c>
    </row>
    <row r="60" spans="1:10" ht="14.25">
      <c r="A60">
        <v>5094126</v>
      </c>
      <c r="B60" s="16" t="s">
        <v>194</v>
      </c>
      <c r="C60">
        <v>5095113</v>
      </c>
      <c r="D60" s="40" t="s">
        <v>611</v>
      </c>
      <c r="I60">
        <v>5095317</v>
      </c>
      <c r="J60" s="15" t="s">
        <v>799</v>
      </c>
    </row>
    <row r="61" spans="1:10" ht="14.25">
      <c r="A61">
        <v>5094127</v>
      </c>
      <c r="B61" s="16" t="s">
        <v>195</v>
      </c>
      <c r="C61">
        <v>5095114</v>
      </c>
      <c r="D61" s="40" t="s">
        <v>612</v>
      </c>
      <c r="I61">
        <v>5095318</v>
      </c>
      <c r="J61" s="15" t="s">
        <v>800</v>
      </c>
    </row>
    <row r="62" spans="1:10" ht="14.25">
      <c r="A62">
        <v>5094128</v>
      </c>
      <c r="B62" s="16" t="s">
        <v>196</v>
      </c>
      <c r="C62">
        <v>5095115</v>
      </c>
      <c r="D62" s="40" t="s">
        <v>613</v>
      </c>
      <c r="I62">
        <v>5095319</v>
      </c>
      <c r="J62" s="15" t="s">
        <v>801</v>
      </c>
    </row>
    <row r="63" spans="1:10" ht="14.25">
      <c r="A63">
        <v>5094130</v>
      </c>
      <c r="B63" s="16" t="s">
        <v>197</v>
      </c>
      <c r="C63">
        <v>5095116</v>
      </c>
      <c r="D63" s="40" t="s">
        <v>614</v>
      </c>
      <c r="I63">
        <v>5095320</v>
      </c>
      <c r="J63" s="15" t="s">
        <v>802</v>
      </c>
    </row>
    <row r="64" spans="1:10" ht="14.25">
      <c r="A64">
        <v>5094132</v>
      </c>
      <c r="B64" s="16" t="s">
        <v>198</v>
      </c>
      <c r="C64">
        <v>5095117</v>
      </c>
      <c r="D64" s="40" t="s">
        <v>615</v>
      </c>
      <c r="I64">
        <v>5095321</v>
      </c>
      <c r="J64" s="15" t="s">
        <v>803</v>
      </c>
    </row>
    <row r="65" spans="1:10" ht="14.25">
      <c r="A65">
        <v>5094133</v>
      </c>
      <c r="B65" s="16" t="s">
        <v>199</v>
      </c>
      <c r="C65">
        <v>5095118</v>
      </c>
      <c r="D65" s="40" t="s">
        <v>616</v>
      </c>
      <c r="I65">
        <v>5095322</v>
      </c>
      <c r="J65" s="15" t="s">
        <v>804</v>
      </c>
    </row>
    <row r="66" spans="1:10" ht="14.25">
      <c r="A66">
        <v>5094134</v>
      </c>
      <c r="B66" s="16" t="s">
        <v>200</v>
      </c>
      <c r="C66">
        <v>5095119</v>
      </c>
      <c r="D66" s="40" t="s">
        <v>617</v>
      </c>
      <c r="I66">
        <v>5095323</v>
      </c>
      <c r="J66" s="15" t="s">
        <v>805</v>
      </c>
    </row>
    <row r="67" spans="1:10" ht="14.25">
      <c r="A67">
        <v>5094135</v>
      </c>
      <c r="B67" s="16" t="s">
        <v>201</v>
      </c>
      <c r="C67">
        <v>5095120</v>
      </c>
      <c r="D67" s="40" t="s">
        <v>618</v>
      </c>
      <c r="I67">
        <v>5095324</v>
      </c>
      <c r="J67" s="15" t="s">
        <v>806</v>
      </c>
    </row>
    <row r="68" spans="1:10" ht="14.25">
      <c r="A68">
        <v>5094136</v>
      </c>
      <c r="B68" s="16" t="s">
        <v>202</v>
      </c>
      <c r="C68">
        <v>5095121</v>
      </c>
      <c r="D68" s="40" t="s">
        <v>619</v>
      </c>
      <c r="I68">
        <v>5095325</v>
      </c>
      <c r="J68" s="15" t="s">
        <v>807</v>
      </c>
    </row>
    <row r="69" spans="1:10" ht="14.25">
      <c r="A69">
        <v>5094137</v>
      </c>
      <c r="B69" s="16" t="s">
        <v>203</v>
      </c>
      <c r="C69">
        <v>5095122</v>
      </c>
      <c r="D69" s="40" t="s">
        <v>620</v>
      </c>
      <c r="I69">
        <v>5095326</v>
      </c>
      <c r="J69" s="15" t="s">
        <v>808</v>
      </c>
    </row>
    <row r="70" spans="1:10" ht="14.25">
      <c r="A70">
        <v>5094138</v>
      </c>
      <c r="B70" s="16" t="s">
        <v>204</v>
      </c>
      <c r="C70">
        <v>5095123</v>
      </c>
      <c r="D70" s="40" t="s">
        <v>621</v>
      </c>
      <c r="I70">
        <v>5095327</v>
      </c>
      <c r="J70" s="15" t="s">
        <v>809</v>
      </c>
    </row>
    <row r="71" spans="1:10" ht="14.25">
      <c r="A71">
        <v>5094139</v>
      </c>
      <c r="B71" s="16" t="s">
        <v>205</v>
      </c>
      <c r="C71">
        <v>5095124</v>
      </c>
      <c r="D71" s="40" t="s">
        <v>622</v>
      </c>
      <c r="I71">
        <v>5095328</v>
      </c>
      <c r="J71" s="15" t="s">
        <v>810</v>
      </c>
    </row>
    <row r="72" spans="1:10" ht="14.25">
      <c r="A72">
        <v>5094140</v>
      </c>
      <c r="B72" s="16" t="s">
        <v>206</v>
      </c>
      <c r="C72">
        <v>5095125</v>
      </c>
      <c r="D72" s="40" t="s">
        <v>623</v>
      </c>
      <c r="I72">
        <v>5095329</v>
      </c>
      <c r="J72" s="15" t="s">
        <v>811</v>
      </c>
    </row>
    <row r="73" spans="1:10" ht="14.25">
      <c r="A73">
        <v>5094141</v>
      </c>
      <c r="B73" s="16" t="s">
        <v>207</v>
      </c>
      <c r="C73">
        <v>5095126</v>
      </c>
      <c r="D73" s="40" t="s">
        <v>624</v>
      </c>
      <c r="I73">
        <v>5095330</v>
      </c>
      <c r="J73" s="15" t="s">
        <v>812</v>
      </c>
    </row>
    <row r="74" spans="1:10" ht="14.25">
      <c r="A74">
        <v>5094142</v>
      </c>
      <c r="B74" s="16" t="s">
        <v>208</v>
      </c>
      <c r="C74">
        <v>5095127</v>
      </c>
      <c r="D74" s="40" t="s">
        <v>625</v>
      </c>
      <c r="I74">
        <v>5095331</v>
      </c>
      <c r="J74" s="15" t="s">
        <v>813</v>
      </c>
    </row>
    <row r="75" spans="1:10" ht="14.25">
      <c r="A75">
        <v>5094143</v>
      </c>
      <c r="B75" s="16" t="s">
        <v>209</v>
      </c>
      <c r="C75">
        <v>5095128</v>
      </c>
      <c r="D75" s="40" t="s">
        <v>626</v>
      </c>
      <c r="I75">
        <v>5095332</v>
      </c>
      <c r="J75" s="15" t="s">
        <v>814</v>
      </c>
    </row>
    <row r="76" spans="1:10" ht="14.25">
      <c r="A76">
        <v>5094144</v>
      </c>
      <c r="B76" s="16" t="s">
        <v>210</v>
      </c>
      <c r="C76">
        <v>5095129</v>
      </c>
      <c r="D76" s="40" t="s">
        <v>627</v>
      </c>
      <c r="I76">
        <v>5095333</v>
      </c>
      <c r="J76" s="15" t="s">
        <v>815</v>
      </c>
    </row>
    <row r="77" spans="1:10" ht="14.25">
      <c r="A77">
        <v>5094147</v>
      </c>
      <c r="B77" s="16" t="s">
        <v>211</v>
      </c>
      <c r="C77">
        <v>5095130</v>
      </c>
      <c r="D77" s="40" t="s">
        <v>628</v>
      </c>
      <c r="I77">
        <v>5095334</v>
      </c>
      <c r="J77" s="15" t="s">
        <v>816</v>
      </c>
    </row>
    <row r="78" spans="1:10" ht="14.25">
      <c r="A78">
        <v>5094148</v>
      </c>
      <c r="B78" s="16" t="s">
        <v>212</v>
      </c>
      <c r="C78">
        <v>5095131</v>
      </c>
      <c r="D78" s="40" t="s">
        <v>629</v>
      </c>
      <c r="I78">
        <v>5095335</v>
      </c>
      <c r="J78" s="15" t="s">
        <v>817</v>
      </c>
    </row>
    <row r="79" spans="1:10" ht="14.25">
      <c r="A79">
        <v>5094149</v>
      </c>
      <c r="B79" s="16" t="s">
        <v>213</v>
      </c>
      <c r="C79">
        <v>5095132</v>
      </c>
      <c r="D79" s="40" t="s">
        <v>630</v>
      </c>
      <c r="I79">
        <v>5095336</v>
      </c>
      <c r="J79" s="15" t="s">
        <v>818</v>
      </c>
    </row>
    <row r="80" spans="1:10" ht="14.25">
      <c r="A80">
        <v>5094150</v>
      </c>
      <c r="B80" s="16" t="s">
        <v>214</v>
      </c>
      <c r="C80">
        <v>5095133</v>
      </c>
      <c r="D80" s="40" t="s">
        <v>631</v>
      </c>
      <c r="I80">
        <v>5095337</v>
      </c>
      <c r="J80" s="15" t="s">
        <v>819</v>
      </c>
    </row>
    <row r="81" spans="1:10" ht="14.25">
      <c r="A81">
        <v>5094151</v>
      </c>
      <c r="B81" s="16" t="s">
        <v>215</v>
      </c>
      <c r="C81">
        <v>5095134</v>
      </c>
      <c r="D81" s="40" t="s">
        <v>632</v>
      </c>
      <c r="I81">
        <v>5095338</v>
      </c>
      <c r="J81" s="15" t="s">
        <v>820</v>
      </c>
    </row>
    <row r="82" spans="1:10" ht="14.25">
      <c r="A82">
        <v>5094152</v>
      </c>
      <c r="B82" s="16" t="s">
        <v>216</v>
      </c>
      <c r="C82">
        <v>5095135</v>
      </c>
      <c r="D82" s="40" t="s">
        <v>633</v>
      </c>
      <c r="I82">
        <v>5095344</v>
      </c>
      <c r="J82" s="21" t="s">
        <v>507</v>
      </c>
    </row>
    <row r="83" spans="1:10" ht="14.25">
      <c r="A83">
        <v>5094153</v>
      </c>
      <c r="B83" s="16" t="s">
        <v>217</v>
      </c>
      <c r="C83">
        <v>5095136</v>
      </c>
      <c r="D83" s="40" t="s">
        <v>634</v>
      </c>
      <c r="I83">
        <v>5095345</v>
      </c>
      <c r="J83" s="21" t="s">
        <v>508</v>
      </c>
    </row>
    <row r="84" spans="1:10" ht="14.25">
      <c r="A84">
        <v>5094154</v>
      </c>
      <c r="B84" s="16" t="s">
        <v>218</v>
      </c>
      <c r="C84">
        <v>5095137</v>
      </c>
      <c r="D84" s="40" t="s">
        <v>635</v>
      </c>
      <c r="I84">
        <v>5095346</v>
      </c>
      <c r="J84" s="21" t="s">
        <v>509</v>
      </c>
    </row>
    <row r="85" spans="1:10" ht="14.25">
      <c r="A85">
        <v>5094155</v>
      </c>
      <c r="B85" s="16" t="s">
        <v>219</v>
      </c>
      <c r="C85">
        <v>5095138</v>
      </c>
      <c r="D85" s="40" t="s">
        <v>636</v>
      </c>
      <c r="I85">
        <v>5095347</v>
      </c>
      <c r="J85" s="21" t="s">
        <v>510</v>
      </c>
    </row>
    <row r="86" spans="1:10" ht="14.25">
      <c r="A86">
        <v>5094156</v>
      </c>
      <c r="B86" s="16" t="s">
        <v>220</v>
      </c>
      <c r="C86">
        <v>5095139</v>
      </c>
      <c r="D86" s="40" t="s">
        <v>637</v>
      </c>
      <c r="I86">
        <v>5095348</v>
      </c>
      <c r="J86" s="21" t="s">
        <v>511</v>
      </c>
    </row>
    <row r="87" spans="1:10" ht="14.25">
      <c r="A87">
        <v>5094158</v>
      </c>
      <c r="B87" s="16" t="s">
        <v>221</v>
      </c>
      <c r="C87">
        <v>5095140</v>
      </c>
      <c r="D87" s="40" t="s">
        <v>638</v>
      </c>
      <c r="I87">
        <v>5095349</v>
      </c>
      <c r="J87" s="21" t="s">
        <v>512</v>
      </c>
    </row>
    <row r="88" spans="1:10" ht="14.25">
      <c r="A88">
        <v>5094159</v>
      </c>
      <c r="B88" s="16" t="s">
        <v>222</v>
      </c>
      <c r="C88" s="20">
        <v>5096118</v>
      </c>
      <c r="D88" s="22" t="s">
        <v>529</v>
      </c>
      <c r="I88">
        <v>5095350</v>
      </c>
      <c r="J88" s="21" t="s">
        <v>513</v>
      </c>
    </row>
    <row r="89" spans="1:10" ht="14.25">
      <c r="A89">
        <v>5094160</v>
      </c>
      <c r="B89" s="16" t="s">
        <v>223</v>
      </c>
      <c r="C89">
        <v>5096155</v>
      </c>
      <c r="D89" s="40" t="s">
        <v>130</v>
      </c>
      <c r="I89">
        <v>5095351</v>
      </c>
      <c r="J89" s="21" t="s">
        <v>514</v>
      </c>
    </row>
    <row r="90" spans="1:10" ht="14.25">
      <c r="A90">
        <v>5094162</v>
      </c>
      <c r="B90" s="16" t="s">
        <v>224</v>
      </c>
      <c r="I90">
        <v>5095352</v>
      </c>
      <c r="J90" s="21" t="s">
        <v>515</v>
      </c>
    </row>
    <row r="91" spans="1:10" ht="14.25">
      <c r="A91">
        <v>5094163</v>
      </c>
      <c r="B91" s="16" t="s">
        <v>225</v>
      </c>
      <c r="I91">
        <v>5095353</v>
      </c>
      <c r="J91" s="21" t="s">
        <v>516</v>
      </c>
    </row>
    <row r="92" spans="1:10" ht="14.25">
      <c r="A92">
        <v>5094164</v>
      </c>
      <c r="B92" s="16" t="s">
        <v>226</v>
      </c>
      <c r="I92">
        <v>5095354</v>
      </c>
      <c r="J92" s="21" t="s">
        <v>517</v>
      </c>
    </row>
    <row r="93" spans="1:10" ht="14.25">
      <c r="A93">
        <v>5094165</v>
      </c>
      <c r="B93" s="16" t="s">
        <v>227</v>
      </c>
      <c r="I93">
        <v>5095355</v>
      </c>
      <c r="J93" s="21" t="s">
        <v>518</v>
      </c>
    </row>
    <row r="94" spans="1:10" ht="14.25">
      <c r="A94">
        <v>5094166</v>
      </c>
      <c r="B94" s="16" t="s">
        <v>228</v>
      </c>
      <c r="I94">
        <v>5095356</v>
      </c>
      <c r="J94" s="21" t="s">
        <v>519</v>
      </c>
    </row>
    <row r="95" spans="1:10" ht="14.25">
      <c r="A95">
        <v>5094167</v>
      </c>
      <c r="B95" s="16" t="s">
        <v>229</v>
      </c>
      <c r="I95">
        <v>5095357</v>
      </c>
      <c r="J95" s="21" t="s">
        <v>520</v>
      </c>
    </row>
    <row r="96" spans="1:10" ht="14.25">
      <c r="A96">
        <v>5094168</v>
      </c>
      <c r="B96" s="16" t="s">
        <v>230</v>
      </c>
      <c r="I96">
        <v>5095358</v>
      </c>
      <c r="J96" s="21" t="s">
        <v>521</v>
      </c>
    </row>
    <row r="97" spans="1:10" ht="14.25">
      <c r="A97">
        <v>5096148</v>
      </c>
      <c r="B97" s="18" t="s">
        <v>231</v>
      </c>
      <c r="I97">
        <v>5095359</v>
      </c>
      <c r="J97" s="21" t="s">
        <v>522</v>
      </c>
    </row>
    <row r="98" spans="1:10" ht="14.25">
      <c r="A98">
        <v>5094169</v>
      </c>
      <c r="B98" s="16" t="s">
        <v>232</v>
      </c>
      <c r="I98">
        <v>5095339</v>
      </c>
      <c r="J98" s="15" t="s">
        <v>523</v>
      </c>
    </row>
    <row r="99" spans="1:10" ht="14.25">
      <c r="A99" s="20">
        <v>5096123</v>
      </c>
      <c r="B99" s="18" t="s">
        <v>233</v>
      </c>
      <c r="I99">
        <v>5095340</v>
      </c>
      <c r="J99" s="15" t="s">
        <v>524</v>
      </c>
    </row>
    <row r="100" spans="1:10" ht="14.25">
      <c r="A100">
        <v>5094170</v>
      </c>
      <c r="B100" s="16" t="s">
        <v>234</v>
      </c>
      <c r="I100">
        <v>5095341</v>
      </c>
      <c r="J100" s="15" t="s">
        <v>525</v>
      </c>
    </row>
    <row r="101" spans="1:10" ht="14.25">
      <c r="A101">
        <v>5094171</v>
      </c>
      <c r="B101" s="16" t="s">
        <v>235</v>
      </c>
      <c r="I101">
        <v>5095342</v>
      </c>
      <c r="J101" s="15" t="s">
        <v>526</v>
      </c>
    </row>
    <row r="102" spans="1:10" ht="14.25">
      <c r="A102">
        <v>5094172</v>
      </c>
      <c r="B102" s="16" t="s">
        <v>236</v>
      </c>
      <c r="I102">
        <v>5095343</v>
      </c>
      <c r="J102" s="15" t="s">
        <v>527</v>
      </c>
    </row>
    <row r="103" spans="1:10" ht="14.25">
      <c r="A103">
        <v>5094173</v>
      </c>
      <c r="B103" s="16" t="s">
        <v>237</v>
      </c>
      <c r="I103">
        <v>5096118</v>
      </c>
      <c r="J103" s="15" t="s">
        <v>529</v>
      </c>
    </row>
    <row r="104" spans="1:10" ht="14.25">
      <c r="A104">
        <v>5094174</v>
      </c>
      <c r="B104" s="16" t="s">
        <v>238</v>
      </c>
      <c r="I104">
        <v>5096155</v>
      </c>
      <c r="J104" s="15" t="s">
        <v>130</v>
      </c>
    </row>
    <row r="105" spans="1:2" ht="14.25">
      <c r="A105">
        <v>5094175</v>
      </c>
      <c r="B105" s="16" t="s">
        <v>239</v>
      </c>
    </row>
    <row r="106" spans="1:2" ht="14.25">
      <c r="A106">
        <v>5094176</v>
      </c>
      <c r="B106" s="16" t="s">
        <v>240</v>
      </c>
    </row>
    <row r="107" spans="1:2" ht="14.25">
      <c r="A107">
        <v>5094177</v>
      </c>
      <c r="B107" s="16" t="s">
        <v>241</v>
      </c>
    </row>
    <row r="108" spans="1:2" ht="14.25">
      <c r="A108">
        <v>5094178</v>
      </c>
      <c r="B108" s="16" t="s">
        <v>242</v>
      </c>
    </row>
    <row r="109" spans="1:2" ht="14.25">
      <c r="A109">
        <v>5094179</v>
      </c>
      <c r="B109" s="16" t="s">
        <v>243</v>
      </c>
    </row>
    <row r="110" spans="1:2" ht="14.25">
      <c r="A110">
        <v>5094180</v>
      </c>
      <c r="B110" s="16" t="s">
        <v>244</v>
      </c>
    </row>
    <row r="111" spans="1:2" ht="14.25">
      <c r="A111">
        <v>5094181</v>
      </c>
      <c r="B111" s="16" t="s">
        <v>245</v>
      </c>
    </row>
    <row r="112" spans="1:2" ht="14.25">
      <c r="A112">
        <v>5094182</v>
      </c>
      <c r="B112" s="16" t="s">
        <v>246</v>
      </c>
    </row>
    <row r="113" spans="1:2" ht="14.25">
      <c r="A113">
        <v>5094183</v>
      </c>
      <c r="B113" s="16" t="s">
        <v>247</v>
      </c>
    </row>
    <row r="114" spans="1:2" ht="14.25">
      <c r="A114">
        <v>5094184</v>
      </c>
      <c r="B114" s="16" t="s">
        <v>248</v>
      </c>
    </row>
    <row r="115" spans="1:2" ht="14.25">
      <c r="A115">
        <v>5094185</v>
      </c>
      <c r="B115" s="16" t="s">
        <v>249</v>
      </c>
    </row>
    <row r="116" spans="1:2" ht="14.25">
      <c r="A116">
        <v>5094186</v>
      </c>
      <c r="B116" s="16" t="s">
        <v>250</v>
      </c>
    </row>
    <row r="117" spans="1:2" ht="14.25">
      <c r="A117">
        <v>5094187</v>
      </c>
      <c r="B117" s="16" t="s">
        <v>251</v>
      </c>
    </row>
    <row r="118" spans="1:2" ht="14.25">
      <c r="A118">
        <v>5094188</v>
      </c>
      <c r="B118" s="16" t="s">
        <v>252</v>
      </c>
    </row>
    <row r="119" spans="1:2" ht="14.25">
      <c r="A119">
        <v>5094189</v>
      </c>
      <c r="B119" s="16" t="s">
        <v>253</v>
      </c>
    </row>
    <row r="120" spans="1:2" ht="14.25">
      <c r="A120">
        <v>5094190</v>
      </c>
      <c r="B120" s="16" t="s">
        <v>254</v>
      </c>
    </row>
    <row r="121" spans="1:2" ht="14.25">
      <c r="A121">
        <v>5094191</v>
      </c>
      <c r="B121" s="16" t="s">
        <v>255</v>
      </c>
    </row>
    <row r="122" spans="1:2" ht="14.25">
      <c r="A122">
        <v>5094192</v>
      </c>
      <c r="B122" s="16" t="s">
        <v>256</v>
      </c>
    </row>
    <row r="123" spans="1:2" ht="14.25">
      <c r="A123">
        <v>5094193</v>
      </c>
      <c r="B123" s="16" t="s">
        <v>257</v>
      </c>
    </row>
    <row r="124" spans="1:2" ht="14.25">
      <c r="A124">
        <v>5094194</v>
      </c>
      <c r="B124" s="16" t="s">
        <v>258</v>
      </c>
    </row>
    <row r="125" spans="1:2" ht="14.25">
      <c r="A125">
        <v>5094195</v>
      </c>
      <c r="B125" s="16" t="s">
        <v>259</v>
      </c>
    </row>
    <row r="126" spans="1:2" ht="14.25">
      <c r="A126">
        <v>5094196</v>
      </c>
      <c r="B126" s="16" t="s">
        <v>260</v>
      </c>
    </row>
    <row r="127" spans="1:2" ht="14.25">
      <c r="A127">
        <v>5094197</v>
      </c>
      <c r="B127" s="16" t="s">
        <v>261</v>
      </c>
    </row>
    <row r="128" spans="1:2" ht="14.25">
      <c r="A128">
        <v>5094198</v>
      </c>
      <c r="B128" s="16" t="s">
        <v>262</v>
      </c>
    </row>
    <row r="129" spans="1:2" ht="14.25">
      <c r="A129">
        <v>5094199</v>
      </c>
      <c r="B129" s="16" t="s">
        <v>263</v>
      </c>
    </row>
    <row r="130" spans="1:2" ht="14.25">
      <c r="A130">
        <v>5094200</v>
      </c>
      <c r="B130" s="16" t="s">
        <v>264</v>
      </c>
    </row>
    <row r="131" spans="1:2" ht="14.25">
      <c r="A131">
        <v>5094201</v>
      </c>
      <c r="B131" s="16" t="s">
        <v>265</v>
      </c>
    </row>
    <row r="132" spans="1:2" ht="14.25">
      <c r="A132">
        <v>5094202</v>
      </c>
      <c r="B132" s="16" t="s">
        <v>266</v>
      </c>
    </row>
    <row r="133" spans="1:2" ht="14.25">
      <c r="A133">
        <v>5094203</v>
      </c>
      <c r="B133" s="16" t="s">
        <v>267</v>
      </c>
    </row>
    <row r="134" spans="1:2" ht="14.25">
      <c r="A134">
        <v>5094204</v>
      </c>
      <c r="B134" s="16" t="s">
        <v>268</v>
      </c>
    </row>
    <row r="135" spans="1:2" ht="14.25">
      <c r="A135">
        <v>5094205</v>
      </c>
      <c r="B135" s="16" t="s">
        <v>269</v>
      </c>
    </row>
    <row r="136" spans="1:2" ht="14.25">
      <c r="A136">
        <v>5094206</v>
      </c>
      <c r="B136" s="16" t="s">
        <v>270</v>
      </c>
    </row>
    <row r="137" spans="1:2" ht="14.25">
      <c r="A137">
        <v>5096149</v>
      </c>
      <c r="B137" s="18" t="s">
        <v>271</v>
      </c>
    </row>
    <row r="138" spans="1:2" ht="14.25">
      <c r="A138">
        <v>5094207</v>
      </c>
      <c r="B138" s="16" t="s">
        <v>272</v>
      </c>
    </row>
    <row r="139" spans="1:2" ht="14.25">
      <c r="A139" s="20">
        <v>5096124</v>
      </c>
      <c r="B139" s="18" t="s">
        <v>273</v>
      </c>
    </row>
    <row r="140" spans="1:2" ht="14.25">
      <c r="A140">
        <v>5094208</v>
      </c>
      <c r="B140" s="16" t="s">
        <v>274</v>
      </c>
    </row>
    <row r="141" spans="1:2" ht="14.25">
      <c r="A141">
        <v>5094209</v>
      </c>
      <c r="B141" s="16" t="s">
        <v>275</v>
      </c>
    </row>
    <row r="142" spans="1:2" ht="14.25">
      <c r="A142">
        <v>5094210</v>
      </c>
      <c r="B142" s="16" t="s">
        <v>276</v>
      </c>
    </row>
    <row r="143" spans="1:2" ht="14.25">
      <c r="A143">
        <v>5094211</v>
      </c>
      <c r="B143" s="16" t="s">
        <v>277</v>
      </c>
    </row>
    <row r="144" spans="1:2" ht="14.25">
      <c r="A144">
        <v>5094212</v>
      </c>
      <c r="B144" s="16" t="s">
        <v>278</v>
      </c>
    </row>
    <row r="145" spans="1:2" ht="14.25">
      <c r="A145">
        <v>5094213</v>
      </c>
      <c r="B145" s="16" t="s">
        <v>279</v>
      </c>
    </row>
    <row r="146" spans="1:2" ht="14.25">
      <c r="A146">
        <v>5094214</v>
      </c>
      <c r="B146" s="16" t="s">
        <v>280</v>
      </c>
    </row>
    <row r="147" spans="1:2" ht="14.25">
      <c r="A147">
        <v>5094215</v>
      </c>
      <c r="B147" s="16" t="s">
        <v>281</v>
      </c>
    </row>
    <row r="148" spans="1:2" ht="14.25">
      <c r="A148">
        <v>5094216</v>
      </c>
      <c r="B148" s="16" t="s">
        <v>282</v>
      </c>
    </row>
    <row r="149" spans="1:2" ht="14.25">
      <c r="A149">
        <v>5094217</v>
      </c>
      <c r="B149" s="16" t="s">
        <v>283</v>
      </c>
    </row>
    <row r="150" spans="1:2" ht="14.25">
      <c r="A150">
        <v>5094218</v>
      </c>
      <c r="B150" s="16" t="s">
        <v>284</v>
      </c>
    </row>
    <row r="151" spans="1:2" ht="14.25">
      <c r="A151">
        <v>5094219</v>
      </c>
      <c r="B151" s="16" t="s">
        <v>285</v>
      </c>
    </row>
    <row r="152" spans="1:2" ht="14.25">
      <c r="A152">
        <v>5094220</v>
      </c>
      <c r="B152" s="16" t="s">
        <v>286</v>
      </c>
    </row>
    <row r="153" spans="1:2" ht="14.25">
      <c r="A153">
        <v>5094221</v>
      </c>
      <c r="B153" s="16" t="s">
        <v>287</v>
      </c>
    </row>
    <row r="154" spans="1:2" ht="14.25">
      <c r="A154">
        <v>5094222</v>
      </c>
      <c r="B154" s="16" t="s">
        <v>288</v>
      </c>
    </row>
    <row r="155" spans="1:2" ht="14.25">
      <c r="A155">
        <v>5094223</v>
      </c>
      <c r="B155" s="16" t="s">
        <v>289</v>
      </c>
    </row>
    <row r="156" spans="1:2" ht="14.25">
      <c r="A156">
        <v>5094224</v>
      </c>
      <c r="B156" s="16" t="s">
        <v>290</v>
      </c>
    </row>
    <row r="157" spans="1:2" ht="14.25">
      <c r="A157">
        <v>5094225</v>
      </c>
      <c r="B157" s="16" t="s">
        <v>291</v>
      </c>
    </row>
    <row r="158" spans="1:2" ht="14.25">
      <c r="A158">
        <v>5094226</v>
      </c>
      <c r="B158" s="16" t="s">
        <v>292</v>
      </c>
    </row>
    <row r="159" spans="1:2" ht="14.25">
      <c r="A159">
        <v>5094227</v>
      </c>
      <c r="B159" s="16" t="s">
        <v>293</v>
      </c>
    </row>
    <row r="160" spans="1:2" ht="14.25">
      <c r="A160">
        <v>5094228</v>
      </c>
      <c r="B160" s="16" t="s">
        <v>294</v>
      </c>
    </row>
    <row r="161" spans="1:2" ht="14.25">
      <c r="A161">
        <v>5094229</v>
      </c>
      <c r="B161" s="16" t="s">
        <v>295</v>
      </c>
    </row>
    <row r="162" spans="1:2" ht="14.25">
      <c r="A162">
        <v>5094230</v>
      </c>
      <c r="B162" s="16" t="s">
        <v>296</v>
      </c>
    </row>
    <row r="163" spans="1:2" ht="14.25">
      <c r="A163">
        <v>5094231</v>
      </c>
      <c r="B163" s="16" t="s">
        <v>297</v>
      </c>
    </row>
    <row r="164" spans="1:2" ht="14.25">
      <c r="A164">
        <v>5094232</v>
      </c>
      <c r="B164" s="16" t="s">
        <v>298</v>
      </c>
    </row>
    <row r="165" spans="1:2" ht="14.25">
      <c r="A165">
        <v>5094233</v>
      </c>
      <c r="B165" s="16" t="s">
        <v>299</v>
      </c>
    </row>
    <row r="166" spans="1:2" ht="14.25">
      <c r="A166">
        <v>5094234</v>
      </c>
      <c r="B166" s="16" t="s">
        <v>300</v>
      </c>
    </row>
    <row r="167" spans="1:2" ht="14.25">
      <c r="A167">
        <v>5094235</v>
      </c>
      <c r="B167" s="16" t="s">
        <v>301</v>
      </c>
    </row>
    <row r="168" spans="1:2" ht="14.25">
      <c r="A168">
        <v>5094236</v>
      </c>
      <c r="B168" s="16" t="s">
        <v>302</v>
      </c>
    </row>
    <row r="169" spans="1:2" ht="14.25">
      <c r="A169">
        <v>5094237</v>
      </c>
      <c r="B169" s="16" t="s">
        <v>303</v>
      </c>
    </row>
    <row r="170" spans="1:2" ht="14.25">
      <c r="A170">
        <v>5094238</v>
      </c>
      <c r="B170" s="16" t="s">
        <v>304</v>
      </c>
    </row>
    <row r="171" spans="1:2" ht="14.25">
      <c r="A171">
        <v>5094239</v>
      </c>
      <c r="B171" s="16" t="s">
        <v>305</v>
      </c>
    </row>
    <row r="172" spans="1:2" ht="14.25">
      <c r="A172">
        <v>5094240</v>
      </c>
      <c r="B172" s="16" t="s">
        <v>306</v>
      </c>
    </row>
    <row r="173" spans="1:2" ht="14.25">
      <c r="A173">
        <v>5094241</v>
      </c>
      <c r="B173" s="16" t="s">
        <v>307</v>
      </c>
    </row>
    <row r="174" spans="1:2" ht="14.25">
      <c r="A174">
        <v>5094243</v>
      </c>
      <c r="B174" s="16" t="s">
        <v>308</v>
      </c>
    </row>
    <row r="175" spans="1:2" ht="14.25">
      <c r="A175">
        <v>5094029</v>
      </c>
      <c r="B175" s="16" t="s">
        <v>309</v>
      </c>
    </row>
    <row r="176" spans="1:2" ht="14.25">
      <c r="A176">
        <v>5094030</v>
      </c>
      <c r="B176" s="16" t="s">
        <v>310</v>
      </c>
    </row>
    <row r="177" spans="1:2" ht="14.25">
      <c r="A177">
        <v>5096150</v>
      </c>
      <c r="B177" s="18" t="s">
        <v>311</v>
      </c>
    </row>
    <row r="178" spans="1:2" ht="14.25">
      <c r="A178">
        <v>5094031</v>
      </c>
      <c r="B178" s="16" t="s">
        <v>312</v>
      </c>
    </row>
    <row r="179" spans="1:2" ht="14.25">
      <c r="A179" s="20">
        <v>5096125</v>
      </c>
      <c r="B179" s="18" t="s">
        <v>313</v>
      </c>
    </row>
    <row r="180" spans="1:2" ht="14.25">
      <c r="A180">
        <v>5094032</v>
      </c>
      <c r="B180" s="16" t="s">
        <v>314</v>
      </c>
    </row>
    <row r="181" spans="1:2" ht="14.25">
      <c r="A181">
        <v>5094033</v>
      </c>
      <c r="B181" s="16" t="s">
        <v>315</v>
      </c>
    </row>
    <row r="182" spans="1:2" ht="14.25">
      <c r="A182">
        <v>5094034</v>
      </c>
      <c r="B182" s="16" t="s">
        <v>316</v>
      </c>
    </row>
    <row r="183" spans="1:2" ht="14.25">
      <c r="A183">
        <v>5094035</v>
      </c>
      <c r="B183" s="16" t="s">
        <v>317</v>
      </c>
    </row>
    <row r="184" spans="1:2" ht="14.25">
      <c r="A184">
        <v>5094036</v>
      </c>
      <c r="B184" s="16" t="s">
        <v>318</v>
      </c>
    </row>
    <row r="185" spans="1:2" ht="14.25">
      <c r="A185">
        <v>5094247</v>
      </c>
      <c r="B185" s="16" t="s">
        <v>319</v>
      </c>
    </row>
    <row r="186" spans="1:2" ht="14.25">
      <c r="A186">
        <v>5094248</v>
      </c>
      <c r="B186" s="16" t="s">
        <v>320</v>
      </c>
    </row>
    <row r="187" spans="1:2" ht="14.25">
      <c r="A187">
        <v>5094249</v>
      </c>
      <c r="B187" s="16" t="s">
        <v>321</v>
      </c>
    </row>
    <row r="188" spans="1:2" ht="14.25">
      <c r="A188">
        <v>5094250</v>
      </c>
      <c r="B188" s="16" t="s">
        <v>322</v>
      </c>
    </row>
    <row r="189" spans="1:2" ht="14.25">
      <c r="A189">
        <v>5094251</v>
      </c>
      <c r="B189" s="16" t="s">
        <v>323</v>
      </c>
    </row>
    <row r="190" spans="1:2" ht="14.25">
      <c r="A190">
        <v>5094252</v>
      </c>
      <c r="B190" s="16" t="s">
        <v>324</v>
      </c>
    </row>
    <row r="191" spans="1:2" ht="14.25">
      <c r="A191">
        <v>5094253</v>
      </c>
      <c r="B191" s="16" t="s">
        <v>325</v>
      </c>
    </row>
    <row r="192" spans="1:2" ht="14.25">
      <c r="A192">
        <v>5094254</v>
      </c>
      <c r="B192" s="16" t="s">
        <v>326</v>
      </c>
    </row>
    <row r="193" spans="1:2" ht="14.25">
      <c r="A193">
        <v>5094255</v>
      </c>
      <c r="B193" s="16" t="s">
        <v>327</v>
      </c>
    </row>
    <row r="194" spans="1:2" ht="14.25">
      <c r="A194">
        <v>5094256</v>
      </c>
      <c r="B194" s="16" t="s">
        <v>328</v>
      </c>
    </row>
    <row r="195" spans="1:2" ht="14.25">
      <c r="A195">
        <v>5094257</v>
      </c>
      <c r="B195" s="16" t="s">
        <v>329</v>
      </c>
    </row>
    <row r="196" spans="1:2" ht="14.25">
      <c r="A196">
        <v>5094258</v>
      </c>
      <c r="B196" s="16" t="s">
        <v>330</v>
      </c>
    </row>
    <row r="197" spans="1:2" ht="14.25">
      <c r="A197">
        <v>5094259</v>
      </c>
      <c r="B197" s="16" t="s">
        <v>331</v>
      </c>
    </row>
    <row r="198" spans="1:2" ht="14.25">
      <c r="A198">
        <v>5094260</v>
      </c>
      <c r="B198" s="16" t="s">
        <v>332</v>
      </c>
    </row>
    <row r="199" spans="1:2" ht="14.25">
      <c r="A199">
        <v>5094261</v>
      </c>
      <c r="B199" s="16" t="s">
        <v>333</v>
      </c>
    </row>
    <row r="200" spans="1:2" ht="14.25">
      <c r="A200">
        <v>5094262</v>
      </c>
      <c r="B200" s="16" t="s">
        <v>334</v>
      </c>
    </row>
    <row r="201" spans="1:2" ht="14.25">
      <c r="A201">
        <v>5094263</v>
      </c>
      <c r="B201" s="16" t="s">
        <v>335</v>
      </c>
    </row>
    <row r="202" spans="1:2" ht="14.25">
      <c r="A202">
        <v>5094264</v>
      </c>
      <c r="B202" s="16" t="s">
        <v>336</v>
      </c>
    </row>
    <row r="203" spans="1:2" ht="14.25">
      <c r="A203">
        <v>5094265</v>
      </c>
      <c r="B203" s="16" t="s">
        <v>337</v>
      </c>
    </row>
    <row r="204" spans="1:2" ht="14.25">
      <c r="A204">
        <v>5094266</v>
      </c>
      <c r="B204" s="16" t="s">
        <v>338</v>
      </c>
    </row>
    <row r="205" spans="1:2" ht="14.25">
      <c r="A205">
        <v>5094267</v>
      </c>
      <c r="B205" s="16" t="s">
        <v>339</v>
      </c>
    </row>
    <row r="206" spans="1:2" ht="14.25">
      <c r="A206">
        <v>5094268</v>
      </c>
      <c r="B206" s="16" t="s">
        <v>340</v>
      </c>
    </row>
    <row r="207" spans="1:2" ht="14.25">
      <c r="A207">
        <v>5094269</v>
      </c>
      <c r="B207" s="16" t="s">
        <v>341</v>
      </c>
    </row>
    <row r="208" spans="1:2" ht="14.25">
      <c r="A208">
        <v>5094270</v>
      </c>
      <c r="B208" s="16" t="s">
        <v>342</v>
      </c>
    </row>
    <row r="209" spans="1:2" ht="14.25">
      <c r="A209">
        <v>5094271</v>
      </c>
      <c r="B209" s="16" t="s">
        <v>343</v>
      </c>
    </row>
    <row r="210" spans="1:2" ht="14.25">
      <c r="A210">
        <v>5094272</v>
      </c>
      <c r="B210" s="16" t="s">
        <v>344</v>
      </c>
    </row>
    <row r="211" spans="1:2" ht="14.25">
      <c r="A211">
        <v>5094273</v>
      </c>
      <c r="B211" s="16" t="s">
        <v>345</v>
      </c>
    </row>
    <row r="212" spans="1:2" ht="14.25">
      <c r="A212">
        <v>5094274</v>
      </c>
      <c r="B212" s="16" t="s">
        <v>346</v>
      </c>
    </row>
    <row r="213" spans="1:2" ht="14.25">
      <c r="A213">
        <v>5094275</v>
      </c>
      <c r="B213" s="16" t="s">
        <v>347</v>
      </c>
    </row>
    <row r="214" spans="1:2" ht="14.25">
      <c r="A214">
        <v>5094276</v>
      </c>
      <c r="B214" s="16" t="s">
        <v>348</v>
      </c>
    </row>
    <row r="215" spans="1:2" ht="14.25">
      <c r="A215">
        <v>5094277</v>
      </c>
      <c r="B215" s="16" t="s">
        <v>349</v>
      </c>
    </row>
    <row r="216" spans="1:2" ht="14.25">
      <c r="A216">
        <v>5094278</v>
      </c>
      <c r="B216" s="16" t="s">
        <v>350</v>
      </c>
    </row>
    <row r="217" spans="1:2" ht="14.25">
      <c r="A217">
        <v>5096151</v>
      </c>
      <c r="B217" s="18" t="s">
        <v>351</v>
      </c>
    </row>
    <row r="218" spans="1:2" ht="14.25">
      <c r="A218">
        <v>5094279</v>
      </c>
      <c r="B218" s="16" t="s">
        <v>352</v>
      </c>
    </row>
    <row r="219" spans="1:2" ht="14.25">
      <c r="A219">
        <v>5096127</v>
      </c>
      <c r="B219" s="18" t="s">
        <v>353</v>
      </c>
    </row>
    <row r="220" spans="1:2" ht="14.25">
      <c r="A220">
        <v>5094280</v>
      </c>
      <c r="B220" s="16" t="s">
        <v>354</v>
      </c>
    </row>
    <row r="221" spans="1:2" ht="14.25">
      <c r="A221">
        <v>5094281</v>
      </c>
      <c r="B221" s="16" t="s">
        <v>355</v>
      </c>
    </row>
    <row r="222" spans="1:2" ht="14.25">
      <c r="A222">
        <v>5094282</v>
      </c>
      <c r="B222" s="16" t="s">
        <v>356</v>
      </c>
    </row>
    <row r="223" spans="1:2" ht="14.25">
      <c r="A223">
        <v>5094283</v>
      </c>
      <c r="B223" s="16" t="s">
        <v>357</v>
      </c>
    </row>
    <row r="224" spans="1:2" ht="14.25">
      <c r="A224">
        <v>5094284</v>
      </c>
      <c r="B224" s="16" t="s">
        <v>358</v>
      </c>
    </row>
    <row r="225" spans="1:2" ht="14.25">
      <c r="A225">
        <v>5094285</v>
      </c>
      <c r="B225" s="16" t="s">
        <v>359</v>
      </c>
    </row>
    <row r="226" spans="1:2" ht="14.25">
      <c r="A226">
        <v>5094286</v>
      </c>
      <c r="B226" s="16" t="s">
        <v>360</v>
      </c>
    </row>
    <row r="227" spans="1:2" ht="14.25">
      <c r="A227">
        <v>5094287</v>
      </c>
      <c r="B227" s="16" t="s">
        <v>361</v>
      </c>
    </row>
    <row r="228" spans="1:2" ht="14.25">
      <c r="A228">
        <v>5094288</v>
      </c>
      <c r="B228" s="16" t="s">
        <v>362</v>
      </c>
    </row>
    <row r="229" spans="1:2" ht="14.25">
      <c r="A229">
        <v>5094289</v>
      </c>
      <c r="B229" s="16" t="s">
        <v>363</v>
      </c>
    </row>
    <row r="230" spans="1:2" ht="14.25">
      <c r="A230">
        <v>5094290</v>
      </c>
      <c r="B230" s="16" t="s">
        <v>364</v>
      </c>
    </row>
    <row r="231" spans="1:2" ht="14.25">
      <c r="A231">
        <v>5094291</v>
      </c>
      <c r="B231" s="16" t="s">
        <v>365</v>
      </c>
    </row>
    <row r="232" spans="1:2" ht="14.25">
      <c r="A232">
        <v>5094292</v>
      </c>
      <c r="B232" s="16" t="s">
        <v>366</v>
      </c>
    </row>
    <row r="233" spans="1:2" ht="14.25">
      <c r="A233">
        <v>5094293</v>
      </c>
      <c r="B233" s="16" t="s">
        <v>367</v>
      </c>
    </row>
    <row r="234" spans="1:2" ht="14.25">
      <c r="A234">
        <v>5094294</v>
      </c>
      <c r="B234" s="16" t="s">
        <v>368</v>
      </c>
    </row>
    <row r="235" spans="1:2" ht="14.25">
      <c r="A235">
        <v>5094295</v>
      </c>
      <c r="B235" s="16" t="s">
        <v>369</v>
      </c>
    </row>
    <row r="236" spans="1:2" ht="14.25">
      <c r="A236">
        <v>5094296</v>
      </c>
      <c r="B236" s="16" t="s">
        <v>370</v>
      </c>
    </row>
    <row r="237" spans="1:2" ht="14.25">
      <c r="A237">
        <v>5094297</v>
      </c>
      <c r="B237" s="16" t="s">
        <v>371</v>
      </c>
    </row>
    <row r="238" spans="1:2" ht="14.25">
      <c r="A238">
        <v>5094298</v>
      </c>
      <c r="B238" s="16" t="s">
        <v>372</v>
      </c>
    </row>
    <row r="239" spans="1:2" ht="14.25">
      <c r="A239">
        <v>5094299</v>
      </c>
      <c r="B239" s="16" t="s">
        <v>373</v>
      </c>
    </row>
    <row r="240" spans="1:2" ht="14.25">
      <c r="A240">
        <v>5094300</v>
      </c>
      <c r="B240" s="16" t="s">
        <v>374</v>
      </c>
    </row>
    <row r="241" spans="1:2" ht="14.25">
      <c r="A241">
        <v>5094301</v>
      </c>
      <c r="B241" s="16" t="s">
        <v>375</v>
      </c>
    </row>
    <row r="242" spans="1:2" ht="14.25">
      <c r="A242">
        <v>5094302</v>
      </c>
      <c r="B242" s="16" t="s">
        <v>376</v>
      </c>
    </row>
    <row r="243" spans="1:2" ht="14.25">
      <c r="A243">
        <v>5094303</v>
      </c>
      <c r="B243" s="16" t="s">
        <v>377</v>
      </c>
    </row>
    <row r="244" spans="1:2" ht="14.25">
      <c r="A244">
        <v>5094304</v>
      </c>
      <c r="B244" s="16" t="s">
        <v>378</v>
      </c>
    </row>
    <row r="245" spans="1:2" ht="14.25">
      <c r="A245">
        <v>5094305</v>
      </c>
      <c r="B245" s="16" t="s">
        <v>379</v>
      </c>
    </row>
    <row r="246" spans="1:2" ht="14.25">
      <c r="A246">
        <v>5094306</v>
      </c>
      <c r="B246" s="16" t="s">
        <v>380</v>
      </c>
    </row>
    <row r="247" spans="1:2" ht="14.25">
      <c r="A247">
        <v>5094307</v>
      </c>
      <c r="B247" s="16" t="s">
        <v>381</v>
      </c>
    </row>
    <row r="248" spans="1:2" ht="14.25">
      <c r="A248">
        <v>5094308</v>
      </c>
      <c r="B248" s="16" t="s">
        <v>382</v>
      </c>
    </row>
    <row r="249" spans="1:2" ht="14.25">
      <c r="A249">
        <v>5094309</v>
      </c>
      <c r="B249" s="16" t="s">
        <v>383</v>
      </c>
    </row>
    <row r="250" spans="1:2" ht="14.25">
      <c r="A250">
        <v>5094310</v>
      </c>
      <c r="B250" s="16" t="s">
        <v>384</v>
      </c>
    </row>
    <row r="251" spans="1:2" ht="14.25">
      <c r="A251">
        <v>5094311</v>
      </c>
      <c r="B251" s="16" t="s">
        <v>385</v>
      </c>
    </row>
    <row r="252" spans="1:2" ht="14.25">
      <c r="A252">
        <v>5094312</v>
      </c>
      <c r="B252" s="16" t="s">
        <v>386</v>
      </c>
    </row>
    <row r="253" spans="1:2" ht="14.25">
      <c r="A253">
        <v>5094313</v>
      </c>
      <c r="B253" s="16" t="s">
        <v>387</v>
      </c>
    </row>
    <row r="254" spans="1:2" ht="14.25">
      <c r="A254">
        <v>5094314</v>
      </c>
      <c r="B254" s="16" t="s">
        <v>388</v>
      </c>
    </row>
    <row r="255" spans="1:2" ht="14.25">
      <c r="A255">
        <v>5094315</v>
      </c>
      <c r="B255" s="16" t="s">
        <v>389</v>
      </c>
    </row>
    <row r="256" spans="1:2" ht="14.25">
      <c r="A256">
        <v>5094316</v>
      </c>
      <c r="B256" s="16" t="s">
        <v>390</v>
      </c>
    </row>
    <row r="257" spans="1:2" ht="14.25">
      <c r="A257">
        <v>5096152</v>
      </c>
      <c r="B257" s="18" t="s">
        <v>391</v>
      </c>
    </row>
    <row r="258" spans="1:2" ht="14.25">
      <c r="A258">
        <v>5094317</v>
      </c>
      <c r="B258" s="16" t="s">
        <v>392</v>
      </c>
    </row>
    <row r="259" spans="1:2" ht="14.25">
      <c r="A259">
        <v>5096128</v>
      </c>
      <c r="B259" s="18" t="s">
        <v>393</v>
      </c>
    </row>
    <row r="260" spans="1:2" ht="14.25">
      <c r="A260">
        <v>5094318</v>
      </c>
      <c r="B260" s="16" t="s">
        <v>394</v>
      </c>
    </row>
    <row r="261" spans="1:2" ht="14.25">
      <c r="A261">
        <v>5094319</v>
      </c>
      <c r="B261" s="16" t="s">
        <v>395</v>
      </c>
    </row>
    <row r="262" spans="1:2" ht="14.25">
      <c r="A262">
        <v>5094320</v>
      </c>
      <c r="B262" s="16" t="s">
        <v>396</v>
      </c>
    </row>
    <row r="263" spans="1:2" ht="14.25">
      <c r="A263">
        <v>5094321</v>
      </c>
      <c r="B263" s="16" t="s">
        <v>397</v>
      </c>
    </row>
    <row r="264" spans="1:2" ht="14.25">
      <c r="A264">
        <v>5094322</v>
      </c>
      <c r="B264" s="16" t="s">
        <v>398</v>
      </c>
    </row>
    <row r="265" spans="1:2" ht="14.25">
      <c r="A265">
        <v>5094323</v>
      </c>
      <c r="B265" s="16" t="s">
        <v>399</v>
      </c>
    </row>
    <row r="266" spans="1:2" ht="14.25">
      <c r="A266">
        <v>5094324</v>
      </c>
      <c r="B266" s="16" t="s">
        <v>400</v>
      </c>
    </row>
    <row r="267" spans="1:2" ht="14.25">
      <c r="A267">
        <v>5094325</v>
      </c>
      <c r="B267" s="16" t="s">
        <v>401</v>
      </c>
    </row>
    <row r="268" spans="1:2" ht="14.25">
      <c r="A268">
        <v>5094326</v>
      </c>
      <c r="B268" s="16" t="s">
        <v>402</v>
      </c>
    </row>
    <row r="269" spans="1:2" ht="14.25">
      <c r="A269">
        <v>5094327</v>
      </c>
      <c r="B269" s="16" t="s">
        <v>403</v>
      </c>
    </row>
    <row r="270" spans="1:2" ht="14.25">
      <c r="A270">
        <v>5094328</v>
      </c>
      <c r="B270" s="16" t="s">
        <v>404</v>
      </c>
    </row>
    <row r="271" spans="1:2" ht="14.25">
      <c r="A271">
        <v>5094329</v>
      </c>
      <c r="B271" s="16" t="s">
        <v>405</v>
      </c>
    </row>
    <row r="272" spans="1:2" ht="14.25">
      <c r="A272">
        <v>5094330</v>
      </c>
      <c r="B272" s="16" t="s">
        <v>406</v>
      </c>
    </row>
    <row r="273" spans="1:2" ht="14.25">
      <c r="A273">
        <v>5094331</v>
      </c>
      <c r="B273" s="16" t="s">
        <v>407</v>
      </c>
    </row>
    <row r="274" spans="1:2" ht="14.25">
      <c r="A274">
        <v>5094332</v>
      </c>
      <c r="B274" s="16" t="s">
        <v>408</v>
      </c>
    </row>
    <row r="275" spans="1:2" ht="14.25">
      <c r="A275">
        <v>5094333</v>
      </c>
      <c r="B275" s="16" t="s">
        <v>409</v>
      </c>
    </row>
    <row r="276" spans="1:2" ht="14.25">
      <c r="A276">
        <v>5094334</v>
      </c>
      <c r="B276" s="16" t="s">
        <v>410</v>
      </c>
    </row>
    <row r="277" spans="1:2" ht="14.25">
      <c r="A277">
        <v>5094335</v>
      </c>
      <c r="B277" s="16" t="s">
        <v>411</v>
      </c>
    </row>
    <row r="278" spans="1:2" ht="14.25">
      <c r="A278">
        <v>5094336</v>
      </c>
      <c r="B278" s="16" t="s">
        <v>412</v>
      </c>
    </row>
    <row r="279" spans="1:2" ht="14.25">
      <c r="A279">
        <v>5094337</v>
      </c>
      <c r="B279" s="16" t="s">
        <v>413</v>
      </c>
    </row>
    <row r="280" spans="1:2" ht="14.25">
      <c r="A280">
        <v>5094338</v>
      </c>
      <c r="B280" s="16" t="s">
        <v>414</v>
      </c>
    </row>
    <row r="281" spans="1:2" ht="14.25">
      <c r="A281">
        <v>5094339</v>
      </c>
      <c r="B281" s="16" t="s">
        <v>415</v>
      </c>
    </row>
    <row r="282" spans="1:2" ht="14.25">
      <c r="A282">
        <v>5094340</v>
      </c>
      <c r="B282" s="16" t="s">
        <v>416</v>
      </c>
    </row>
    <row r="283" spans="1:2" ht="14.25">
      <c r="A283">
        <v>5094341</v>
      </c>
      <c r="B283" s="16" t="s">
        <v>417</v>
      </c>
    </row>
    <row r="284" spans="1:2" ht="14.25">
      <c r="A284">
        <v>5094342</v>
      </c>
      <c r="B284" s="16" t="s">
        <v>418</v>
      </c>
    </row>
    <row r="285" spans="1:2" ht="14.25">
      <c r="A285">
        <v>5094343</v>
      </c>
      <c r="B285" s="16" t="s">
        <v>419</v>
      </c>
    </row>
    <row r="286" spans="1:2" ht="14.25">
      <c r="A286">
        <v>5094344</v>
      </c>
      <c r="B286" s="16" t="s">
        <v>420</v>
      </c>
    </row>
    <row r="287" spans="1:2" ht="14.25">
      <c r="A287">
        <v>5094345</v>
      </c>
      <c r="B287" s="16" t="s">
        <v>421</v>
      </c>
    </row>
    <row r="288" spans="1:2" ht="14.25">
      <c r="A288">
        <v>5094346</v>
      </c>
      <c r="B288" s="16" t="s">
        <v>422</v>
      </c>
    </row>
    <row r="289" spans="1:2" ht="14.25">
      <c r="A289">
        <v>5094347</v>
      </c>
      <c r="B289" s="16" t="s">
        <v>423</v>
      </c>
    </row>
    <row r="290" spans="1:2" ht="14.25">
      <c r="A290">
        <v>5094348</v>
      </c>
      <c r="B290" s="16" t="s">
        <v>424</v>
      </c>
    </row>
    <row r="291" spans="1:2" ht="14.25">
      <c r="A291">
        <v>5094349</v>
      </c>
      <c r="B291" s="16" t="s">
        <v>425</v>
      </c>
    </row>
    <row r="292" spans="1:2" ht="14.25">
      <c r="A292">
        <v>5094350</v>
      </c>
      <c r="B292" s="16" t="s">
        <v>426</v>
      </c>
    </row>
    <row r="293" spans="1:2" ht="14.25">
      <c r="A293">
        <v>5094351</v>
      </c>
      <c r="B293" s="16" t="s">
        <v>427</v>
      </c>
    </row>
    <row r="294" spans="1:2" ht="14.25">
      <c r="A294">
        <v>5094352</v>
      </c>
      <c r="B294" s="16" t="s">
        <v>428</v>
      </c>
    </row>
    <row r="295" spans="1:2" ht="14.25">
      <c r="A295">
        <v>5094353</v>
      </c>
      <c r="B295" s="16" t="s">
        <v>429</v>
      </c>
    </row>
    <row r="296" spans="1:2" ht="14.25">
      <c r="A296">
        <v>5094354</v>
      </c>
      <c r="B296" s="16" t="s">
        <v>430</v>
      </c>
    </row>
    <row r="297" spans="1:2" ht="14.25">
      <c r="A297">
        <v>5096153</v>
      </c>
      <c r="B297" s="18" t="s">
        <v>431</v>
      </c>
    </row>
    <row r="298" spans="1:2" ht="14.25">
      <c r="A298">
        <v>5094355</v>
      </c>
      <c r="B298" s="16" t="s">
        <v>432</v>
      </c>
    </row>
    <row r="299" spans="1:2" ht="14.25">
      <c r="A299">
        <v>5096129</v>
      </c>
      <c r="B299" s="18" t="s">
        <v>433</v>
      </c>
    </row>
    <row r="300" spans="1:2" ht="14.25">
      <c r="A300">
        <v>5094356</v>
      </c>
      <c r="B300" s="16" t="s">
        <v>434</v>
      </c>
    </row>
    <row r="301" spans="1:2" ht="14.25">
      <c r="A301">
        <v>5094357</v>
      </c>
      <c r="B301" s="16" t="s">
        <v>435</v>
      </c>
    </row>
    <row r="302" spans="1:2" ht="14.25">
      <c r="A302">
        <v>5094358</v>
      </c>
      <c r="B302" s="16" t="s">
        <v>436</v>
      </c>
    </row>
    <row r="303" spans="1:2" ht="14.25">
      <c r="A303">
        <v>5094359</v>
      </c>
      <c r="B303" s="16" t="s">
        <v>437</v>
      </c>
    </row>
    <row r="304" spans="1:2" ht="14.25">
      <c r="A304">
        <v>5094360</v>
      </c>
      <c r="B304" s="16" t="s">
        <v>438</v>
      </c>
    </row>
    <row r="305" spans="1:2" ht="14.25">
      <c r="A305">
        <v>5094361</v>
      </c>
      <c r="B305" s="16" t="s">
        <v>439</v>
      </c>
    </row>
    <row r="306" spans="1:2" ht="14.25">
      <c r="A306">
        <v>5094362</v>
      </c>
      <c r="B306" s="16" t="s">
        <v>440</v>
      </c>
    </row>
    <row r="307" spans="1:2" ht="14.25">
      <c r="A307">
        <v>5094363</v>
      </c>
      <c r="B307" s="16" t="s">
        <v>441</v>
      </c>
    </row>
    <row r="308" spans="1:2" ht="14.25">
      <c r="A308">
        <v>5094364</v>
      </c>
      <c r="B308" s="16" t="s">
        <v>442</v>
      </c>
    </row>
    <row r="309" spans="1:2" ht="14.25">
      <c r="A309">
        <v>5094365</v>
      </c>
      <c r="B309" s="16" t="s">
        <v>443</v>
      </c>
    </row>
    <row r="310" spans="1:2" ht="14.25">
      <c r="A310">
        <v>5094366</v>
      </c>
      <c r="B310" s="16" t="s">
        <v>444</v>
      </c>
    </row>
    <row r="311" spans="1:2" ht="14.25">
      <c r="A311">
        <v>5094367</v>
      </c>
      <c r="B311" s="16" t="s">
        <v>445</v>
      </c>
    </row>
    <row r="312" spans="1:2" ht="14.25">
      <c r="A312">
        <v>5094368</v>
      </c>
      <c r="B312" s="16" t="s">
        <v>446</v>
      </c>
    </row>
    <row r="313" spans="1:2" ht="14.25">
      <c r="A313">
        <v>5094369</v>
      </c>
      <c r="B313" s="16" t="s">
        <v>447</v>
      </c>
    </row>
    <row r="314" spans="1:2" ht="14.25">
      <c r="A314">
        <v>5094370</v>
      </c>
      <c r="B314" s="16" t="s">
        <v>448</v>
      </c>
    </row>
    <row r="315" spans="1:2" ht="14.25">
      <c r="A315">
        <v>5094371</v>
      </c>
      <c r="B315" s="16" t="s">
        <v>449</v>
      </c>
    </row>
    <row r="316" spans="1:2" ht="14.25">
      <c r="A316">
        <v>5094372</v>
      </c>
      <c r="B316" s="16" t="s">
        <v>450</v>
      </c>
    </row>
    <row r="317" spans="1:2" ht="14.25">
      <c r="A317">
        <v>5094373</v>
      </c>
      <c r="B317" s="16" t="s">
        <v>451</v>
      </c>
    </row>
    <row r="318" spans="1:2" ht="14.25">
      <c r="A318">
        <v>5094374</v>
      </c>
      <c r="B318" s="16" t="s">
        <v>452</v>
      </c>
    </row>
    <row r="319" spans="1:2" ht="14.25">
      <c r="A319">
        <v>5094375</v>
      </c>
      <c r="B319" s="16" t="s">
        <v>453</v>
      </c>
    </row>
    <row r="320" spans="1:2" ht="14.25">
      <c r="A320">
        <v>5094376</v>
      </c>
      <c r="B320" s="16" t="s">
        <v>454</v>
      </c>
    </row>
    <row r="321" spans="1:2" ht="14.25">
      <c r="A321">
        <v>5094377</v>
      </c>
      <c r="B321" s="16" t="s">
        <v>455</v>
      </c>
    </row>
    <row r="322" spans="1:2" ht="14.25">
      <c r="A322">
        <v>5094378</v>
      </c>
      <c r="B322" s="16" t="s">
        <v>456</v>
      </c>
    </row>
    <row r="323" spans="1:2" ht="14.25">
      <c r="A323">
        <v>5094379</v>
      </c>
      <c r="B323" s="16" t="s">
        <v>457</v>
      </c>
    </row>
    <row r="324" spans="1:2" ht="14.25">
      <c r="A324">
        <v>5094380</v>
      </c>
      <c r="B324" s="16" t="s">
        <v>458</v>
      </c>
    </row>
    <row r="325" spans="1:2" ht="14.25">
      <c r="A325">
        <v>5094381</v>
      </c>
      <c r="B325" s="16" t="s">
        <v>459</v>
      </c>
    </row>
    <row r="326" spans="1:2" ht="14.25">
      <c r="A326">
        <v>5094382</v>
      </c>
      <c r="B326" s="16" t="s">
        <v>460</v>
      </c>
    </row>
    <row r="327" spans="1:2" ht="14.25">
      <c r="A327">
        <v>5094383</v>
      </c>
      <c r="B327" s="16" t="s">
        <v>461</v>
      </c>
    </row>
    <row r="328" spans="1:2" ht="14.25">
      <c r="A328">
        <v>5094384</v>
      </c>
      <c r="B328" s="16" t="s">
        <v>462</v>
      </c>
    </row>
    <row r="329" spans="1:2" ht="14.25">
      <c r="A329">
        <v>5094385</v>
      </c>
      <c r="B329" s="16" t="s">
        <v>463</v>
      </c>
    </row>
    <row r="330" spans="1:2" ht="14.25">
      <c r="A330">
        <v>5094386</v>
      </c>
      <c r="B330" s="16" t="s">
        <v>464</v>
      </c>
    </row>
    <row r="331" spans="1:2" ht="14.25">
      <c r="A331">
        <v>5094387</v>
      </c>
      <c r="B331" s="16" t="s">
        <v>465</v>
      </c>
    </row>
    <row r="332" spans="1:2" ht="14.25">
      <c r="A332">
        <v>5094388</v>
      </c>
      <c r="B332" s="16" t="s">
        <v>466</v>
      </c>
    </row>
    <row r="333" spans="1:2" ht="14.25">
      <c r="A333">
        <v>5094389</v>
      </c>
      <c r="B333" s="16" t="s">
        <v>467</v>
      </c>
    </row>
    <row r="334" spans="1:2" ht="14.25">
      <c r="A334">
        <v>5094390</v>
      </c>
      <c r="B334" s="16" t="s">
        <v>468</v>
      </c>
    </row>
    <row r="335" spans="1:2" ht="14.25">
      <c r="A335">
        <v>5094391</v>
      </c>
      <c r="B335" s="16" t="s">
        <v>469</v>
      </c>
    </row>
    <row r="336" spans="1:2" ht="14.25">
      <c r="A336">
        <v>5094392</v>
      </c>
      <c r="B336" s="16" t="s">
        <v>470</v>
      </c>
    </row>
    <row r="337" spans="1:2" ht="14.25">
      <c r="A337">
        <v>5096154</v>
      </c>
      <c r="B337" s="18" t="s">
        <v>471</v>
      </c>
    </row>
    <row r="338" spans="1:2" ht="14.25">
      <c r="A338">
        <v>5094393</v>
      </c>
      <c r="B338" s="16" t="s">
        <v>472</v>
      </c>
    </row>
    <row r="339" spans="1:2" ht="14.25">
      <c r="A339">
        <v>5096130</v>
      </c>
      <c r="B339" s="18" t="s">
        <v>473</v>
      </c>
    </row>
    <row r="340" spans="1:2" ht="14.25">
      <c r="A340">
        <v>5094394</v>
      </c>
      <c r="B340" s="16" t="s">
        <v>474</v>
      </c>
    </row>
    <row r="341" spans="1:2" ht="14.25">
      <c r="A341">
        <v>5094395</v>
      </c>
      <c r="B341" s="16" t="s">
        <v>475</v>
      </c>
    </row>
    <row r="342" spans="1:2" ht="14.25">
      <c r="A342">
        <v>5094396</v>
      </c>
      <c r="B342" s="16" t="s">
        <v>476</v>
      </c>
    </row>
    <row r="343" spans="1:2" ht="14.25">
      <c r="A343">
        <v>5094397</v>
      </c>
      <c r="B343" s="16" t="s">
        <v>477</v>
      </c>
    </row>
    <row r="344" spans="1:2" ht="14.25">
      <c r="A344">
        <v>5094398</v>
      </c>
      <c r="B344" s="16" t="s">
        <v>478</v>
      </c>
    </row>
    <row r="345" spans="1:2" ht="14.25">
      <c r="A345">
        <v>5094399</v>
      </c>
      <c r="B345" s="16" t="s">
        <v>479</v>
      </c>
    </row>
    <row r="346" spans="1:2" ht="14.25">
      <c r="A346">
        <v>5094400</v>
      </c>
      <c r="B346" s="16" t="s">
        <v>480</v>
      </c>
    </row>
    <row r="347" spans="1:2" ht="14.25">
      <c r="A347">
        <v>5094401</v>
      </c>
      <c r="B347" s="16" t="s">
        <v>481</v>
      </c>
    </row>
    <row r="348" spans="1:2" ht="14.25">
      <c r="A348">
        <v>5094402</v>
      </c>
      <c r="B348" s="16" t="s">
        <v>482</v>
      </c>
    </row>
    <row r="349" spans="1:2" ht="14.25">
      <c r="A349">
        <v>5094403</v>
      </c>
      <c r="B349" s="16" t="s">
        <v>483</v>
      </c>
    </row>
    <row r="350" spans="1:2" ht="14.25">
      <c r="A350">
        <v>5094404</v>
      </c>
      <c r="B350" s="16" t="s">
        <v>484</v>
      </c>
    </row>
    <row r="351" spans="1:2" ht="14.25">
      <c r="A351">
        <v>5094405</v>
      </c>
      <c r="B351" s="16" t="s">
        <v>485</v>
      </c>
    </row>
    <row r="352" spans="1:2" ht="14.25">
      <c r="A352">
        <v>5094406</v>
      </c>
      <c r="B352" s="16" t="s">
        <v>486</v>
      </c>
    </row>
    <row r="353" spans="1:2" ht="14.25">
      <c r="A353">
        <v>5094407</v>
      </c>
      <c r="B353" s="16" t="s">
        <v>487</v>
      </c>
    </row>
    <row r="354" spans="1:2" ht="14.25">
      <c r="A354">
        <v>5094408</v>
      </c>
      <c r="B354" s="16" t="s">
        <v>488</v>
      </c>
    </row>
    <row r="355" spans="1:2" ht="14.25">
      <c r="A355">
        <v>5094409</v>
      </c>
      <c r="B355" s="16" t="s">
        <v>489</v>
      </c>
    </row>
    <row r="356" spans="1:2" ht="14.25">
      <c r="A356">
        <v>5094410</v>
      </c>
      <c r="B356" s="16" t="s">
        <v>490</v>
      </c>
    </row>
    <row r="357" spans="1:2" ht="14.25">
      <c r="A357">
        <v>5094411</v>
      </c>
      <c r="B357" s="16" t="s">
        <v>491</v>
      </c>
    </row>
    <row r="358" spans="1:2" ht="14.25">
      <c r="A358">
        <v>5094412</v>
      </c>
      <c r="B358" s="16" t="s">
        <v>492</v>
      </c>
    </row>
    <row r="359" spans="1:2" ht="14.25">
      <c r="A359">
        <v>5094413</v>
      </c>
      <c r="B359" s="16" t="s">
        <v>493</v>
      </c>
    </row>
    <row r="360" spans="1:2" ht="14.25">
      <c r="A360">
        <v>5094414</v>
      </c>
      <c r="B360" s="16" t="s">
        <v>494</v>
      </c>
    </row>
    <row r="361" spans="1:2" ht="14.25">
      <c r="A361">
        <v>5094415</v>
      </c>
      <c r="B361" s="16" t="s">
        <v>495</v>
      </c>
    </row>
    <row r="362" spans="1:2" ht="14.25">
      <c r="A362">
        <v>5094416</v>
      </c>
      <c r="B362" s="16" t="s">
        <v>496</v>
      </c>
    </row>
    <row r="363" spans="1:2" ht="14.25">
      <c r="A363">
        <v>5094417</v>
      </c>
      <c r="B363" s="16" t="s">
        <v>497</v>
      </c>
    </row>
    <row r="364" spans="1:2" ht="14.25">
      <c r="A364">
        <v>5094418</v>
      </c>
      <c r="B364" s="16" t="s">
        <v>498</v>
      </c>
    </row>
    <row r="365" spans="1:2" ht="14.25">
      <c r="A365">
        <v>5094419</v>
      </c>
      <c r="B365" s="16" t="s">
        <v>499</v>
      </c>
    </row>
    <row r="366" spans="1:2" ht="14.25">
      <c r="A366">
        <v>5094420</v>
      </c>
      <c r="B366" s="16" t="s">
        <v>500</v>
      </c>
    </row>
    <row r="367" spans="1:2" ht="14.25">
      <c r="A367">
        <v>5094421</v>
      </c>
      <c r="B367" s="16" t="s">
        <v>501</v>
      </c>
    </row>
    <row r="368" spans="1:2" ht="14.25">
      <c r="A368">
        <v>5094422</v>
      </c>
      <c r="B368" s="16" t="s">
        <v>502</v>
      </c>
    </row>
    <row r="369" spans="1:2" ht="14.25">
      <c r="A369">
        <v>5094423</v>
      </c>
      <c r="B369" s="16" t="s">
        <v>503</v>
      </c>
    </row>
    <row r="370" spans="1:2" ht="14.25">
      <c r="A370">
        <v>5094424</v>
      </c>
      <c r="B370" s="16" t="s">
        <v>504</v>
      </c>
    </row>
    <row r="371" spans="1:2" ht="14.25">
      <c r="A371">
        <v>5094425</v>
      </c>
      <c r="B371" s="16" t="s">
        <v>505</v>
      </c>
    </row>
    <row r="372" spans="1:2" ht="14.25">
      <c r="A372">
        <v>5094426</v>
      </c>
      <c r="B372" s="16" t="s">
        <v>506</v>
      </c>
    </row>
    <row r="373" spans="1:2" ht="14.25">
      <c r="A373">
        <v>5095344</v>
      </c>
      <c r="B373" s="21" t="s">
        <v>507</v>
      </c>
    </row>
    <row r="374" spans="1:2" ht="14.25">
      <c r="A374">
        <v>5095345</v>
      </c>
      <c r="B374" s="21" t="s">
        <v>508</v>
      </c>
    </row>
    <row r="375" spans="1:2" ht="14.25">
      <c r="A375">
        <v>5095346</v>
      </c>
      <c r="B375" s="21" t="s">
        <v>509</v>
      </c>
    </row>
    <row r="376" spans="1:2" ht="14.25">
      <c r="A376">
        <v>5095347</v>
      </c>
      <c r="B376" s="21" t="s">
        <v>510</v>
      </c>
    </row>
    <row r="377" spans="1:2" ht="14.25">
      <c r="A377">
        <v>5095348</v>
      </c>
      <c r="B377" s="21" t="s">
        <v>511</v>
      </c>
    </row>
    <row r="378" spans="1:2" ht="14.25">
      <c r="A378">
        <v>5095349</v>
      </c>
      <c r="B378" s="21" t="s">
        <v>512</v>
      </c>
    </row>
    <row r="379" spans="1:2" ht="14.25">
      <c r="A379">
        <v>5095350</v>
      </c>
      <c r="B379" s="21" t="s">
        <v>513</v>
      </c>
    </row>
    <row r="380" spans="1:2" ht="14.25">
      <c r="A380">
        <v>5095351</v>
      </c>
      <c r="B380" s="21" t="s">
        <v>514</v>
      </c>
    </row>
    <row r="381" spans="1:2" ht="14.25">
      <c r="A381">
        <v>5095352</v>
      </c>
      <c r="B381" s="21" t="s">
        <v>515</v>
      </c>
    </row>
    <row r="382" spans="1:2" ht="14.25">
      <c r="A382">
        <v>5095353</v>
      </c>
      <c r="B382" s="21" t="s">
        <v>516</v>
      </c>
    </row>
    <row r="383" spans="1:2" ht="14.25">
      <c r="A383">
        <v>5095354</v>
      </c>
      <c r="B383" s="21" t="s">
        <v>517</v>
      </c>
    </row>
    <row r="384" spans="1:2" ht="14.25">
      <c r="A384">
        <v>5095355</v>
      </c>
      <c r="B384" s="21" t="s">
        <v>518</v>
      </c>
    </row>
    <row r="385" spans="1:2" ht="14.25">
      <c r="A385">
        <v>5095356</v>
      </c>
      <c r="B385" s="21" t="s">
        <v>519</v>
      </c>
    </row>
    <row r="386" spans="1:2" ht="14.25">
      <c r="A386">
        <v>5095357</v>
      </c>
      <c r="B386" s="21" t="s">
        <v>520</v>
      </c>
    </row>
    <row r="387" spans="1:2" ht="14.25">
      <c r="A387">
        <v>5095358</v>
      </c>
      <c r="B387" s="21" t="s">
        <v>521</v>
      </c>
    </row>
    <row r="388" spans="1:2" ht="14.25">
      <c r="A388">
        <v>5095359</v>
      </c>
      <c r="B388" s="21" t="s">
        <v>522</v>
      </c>
    </row>
    <row r="389" spans="1:2" ht="14.25">
      <c r="A389">
        <v>5095339</v>
      </c>
      <c r="B389" s="21" t="s">
        <v>523</v>
      </c>
    </row>
    <row r="390" spans="1:2" ht="14.25">
      <c r="A390">
        <v>5095340</v>
      </c>
      <c r="B390" s="21" t="s">
        <v>524</v>
      </c>
    </row>
    <row r="391" spans="1:2" ht="14.25">
      <c r="A391">
        <v>5095341</v>
      </c>
      <c r="B391" s="21" t="s">
        <v>525</v>
      </c>
    </row>
    <row r="392" spans="1:2" ht="14.25">
      <c r="A392">
        <v>5095342</v>
      </c>
      <c r="B392" s="21" t="s">
        <v>526</v>
      </c>
    </row>
    <row r="393" spans="1:2" ht="14.25">
      <c r="A393">
        <v>5095343</v>
      </c>
      <c r="B393" s="21" t="s">
        <v>527</v>
      </c>
    </row>
    <row r="394" spans="1:2" ht="14.25">
      <c r="A394" s="20">
        <v>5096117</v>
      </c>
      <c r="B394" s="22" t="s">
        <v>528</v>
      </c>
    </row>
    <row r="395" spans="1:2" ht="14.25">
      <c r="A395" s="20">
        <v>5096118</v>
      </c>
      <c r="B395" s="22" t="s">
        <v>529</v>
      </c>
    </row>
    <row r="396" spans="1:2" ht="14.25">
      <c r="A396" s="20">
        <v>5096119</v>
      </c>
      <c r="B396" s="22" t="s">
        <v>530</v>
      </c>
    </row>
    <row r="397" spans="1:2" ht="14.25">
      <c r="A397" s="20">
        <v>5096120</v>
      </c>
      <c r="B397" s="22" t="s">
        <v>531</v>
      </c>
    </row>
    <row r="398" spans="1:2" ht="14.25">
      <c r="A398">
        <v>5096155</v>
      </c>
      <c r="B398" s="23" t="s">
        <v>130</v>
      </c>
    </row>
    <row r="405" spans="2:3" ht="15">
      <c r="B405" s="55" t="s">
        <v>692</v>
      </c>
      <c r="C405" s="55" t="s">
        <v>693</v>
      </c>
    </row>
    <row r="406" spans="2:3" ht="14.25">
      <c r="B406" t="s">
        <v>694</v>
      </c>
      <c r="C406">
        <v>1</v>
      </c>
    </row>
    <row r="407" spans="2:3" ht="14.25">
      <c r="B407" t="s">
        <v>695</v>
      </c>
      <c r="C407">
        <v>2</v>
      </c>
    </row>
    <row r="408" spans="2:3" ht="14.25">
      <c r="B408" t="s">
        <v>696</v>
      </c>
      <c r="C408">
        <v>3</v>
      </c>
    </row>
    <row r="409" spans="2:3" ht="14.25">
      <c r="B409" t="s">
        <v>697</v>
      </c>
      <c r="C409">
        <v>4</v>
      </c>
    </row>
    <row r="410" spans="2:3" ht="14.25">
      <c r="B410" t="s">
        <v>698</v>
      </c>
      <c r="C410">
        <v>5</v>
      </c>
    </row>
    <row r="411" spans="2:3" ht="14.25">
      <c r="B411" t="s">
        <v>699</v>
      </c>
      <c r="C411">
        <v>6</v>
      </c>
    </row>
    <row r="412" spans="2:3" ht="14.25">
      <c r="B412" t="s">
        <v>700</v>
      </c>
      <c r="C412">
        <v>7</v>
      </c>
    </row>
    <row r="413" spans="2:3" ht="14.25">
      <c r="B413" t="s">
        <v>701</v>
      </c>
      <c r="C413">
        <v>8</v>
      </c>
    </row>
    <row r="414" spans="2:3" ht="14.25">
      <c r="B414" t="s">
        <v>702</v>
      </c>
      <c r="C414">
        <v>9</v>
      </c>
    </row>
    <row r="415" spans="2:3" ht="14.25">
      <c r="B415" t="s">
        <v>703</v>
      </c>
      <c r="C415">
        <v>10</v>
      </c>
    </row>
    <row r="416" spans="2:3" ht="14.25">
      <c r="B416" t="s">
        <v>704</v>
      </c>
      <c r="C416">
        <v>11</v>
      </c>
    </row>
    <row r="417" spans="2:3" ht="14.25">
      <c r="B417" t="s">
        <v>705</v>
      </c>
      <c r="C417">
        <v>12</v>
      </c>
    </row>
    <row r="418" spans="2:3" ht="14.25">
      <c r="B418" t="s">
        <v>706</v>
      </c>
      <c r="C418">
        <v>13</v>
      </c>
    </row>
    <row r="419" spans="2:3" ht="14.25">
      <c r="B419" t="s">
        <v>707</v>
      </c>
      <c r="C419">
        <v>14</v>
      </c>
    </row>
    <row r="420" spans="2:3" ht="14.25">
      <c r="B420" t="s">
        <v>708</v>
      </c>
      <c r="C420">
        <v>15</v>
      </c>
    </row>
    <row r="421" spans="2:3" ht="14.25">
      <c r="B421" t="s">
        <v>709</v>
      </c>
      <c r="C421">
        <v>16</v>
      </c>
    </row>
    <row r="422" spans="2:3" ht="14.25">
      <c r="B422" t="s">
        <v>710</v>
      </c>
      <c r="C422">
        <v>17</v>
      </c>
    </row>
    <row r="423" spans="2:3" ht="14.25">
      <c r="B423" t="s">
        <v>711</v>
      </c>
      <c r="C423">
        <v>18</v>
      </c>
    </row>
    <row r="424" spans="2:3" ht="14.25">
      <c r="B424" t="s">
        <v>712</v>
      </c>
      <c r="C424">
        <v>20</v>
      </c>
    </row>
    <row r="425" spans="2:3" ht="14.25">
      <c r="B425" t="s">
        <v>713</v>
      </c>
      <c r="C425">
        <v>21</v>
      </c>
    </row>
    <row r="426" spans="2:3" ht="14.25">
      <c r="B426" t="s">
        <v>714</v>
      </c>
      <c r="C426">
        <v>22</v>
      </c>
    </row>
    <row r="427" spans="2:3" ht="14.25">
      <c r="B427" t="s">
        <v>715</v>
      </c>
      <c r="C427">
        <v>23</v>
      </c>
    </row>
    <row r="428" spans="2:3" ht="14.25">
      <c r="B428" t="s">
        <v>716</v>
      </c>
      <c r="C428">
        <v>24</v>
      </c>
    </row>
    <row r="429" spans="2:3" ht="14.25">
      <c r="B429" t="s">
        <v>717</v>
      </c>
      <c r="C429">
        <v>25</v>
      </c>
    </row>
    <row r="430" spans="2:3" ht="14.25">
      <c r="B430" t="s">
        <v>718</v>
      </c>
      <c r="C430">
        <v>26</v>
      </c>
    </row>
    <row r="431" spans="2:3" ht="14.25">
      <c r="B431" t="s">
        <v>719</v>
      </c>
      <c r="C431">
        <v>27</v>
      </c>
    </row>
    <row r="432" spans="2:3" ht="14.25">
      <c r="B432" t="s">
        <v>720</v>
      </c>
      <c r="C432">
        <v>28</v>
      </c>
    </row>
    <row r="433" spans="2:3" ht="14.25">
      <c r="B433" t="s">
        <v>721</v>
      </c>
      <c r="C433">
        <v>29</v>
      </c>
    </row>
    <row r="434" spans="2:3" ht="14.25">
      <c r="B434" t="s">
        <v>722</v>
      </c>
      <c r="C434">
        <v>30</v>
      </c>
    </row>
    <row r="435" spans="2:3" ht="14.25">
      <c r="B435" t="s">
        <v>723</v>
      </c>
      <c r="C435">
        <v>32</v>
      </c>
    </row>
    <row r="436" spans="2:3" ht="14.25">
      <c r="B436" t="s">
        <v>724</v>
      </c>
      <c r="C436">
        <v>33</v>
      </c>
    </row>
    <row r="437" spans="2:3" ht="14.25">
      <c r="B437" t="s">
        <v>725</v>
      </c>
      <c r="C437">
        <v>34</v>
      </c>
    </row>
    <row r="438" spans="2:3" ht="14.25">
      <c r="B438" t="s">
        <v>726</v>
      </c>
      <c r="C438">
        <v>35</v>
      </c>
    </row>
    <row r="439" spans="2:3" ht="14.25">
      <c r="B439" t="s">
        <v>727</v>
      </c>
      <c r="C439">
        <v>36</v>
      </c>
    </row>
    <row r="440" spans="2:3" ht="14.25">
      <c r="B440" t="s">
        <v>728</v>
      </c>
      <c r="C440">
        <v>37</v>
      </c>
    </row>
    <row r="441" spans="2:3" ht="14.25">
      <c r="B441" t="s">
        <v>729</v>
      </c>
      <c r="C441">
        <v>38</v>
      </c>
    </row>
    <row r="442" spans="2:3" ht="14.25">
      <c r="B442" t="s">
        <v>730</v>
      </c>
      <c r="C442">
        <v>39</v>
      </c>
    </row>
    <row r="443" spans="2:3" ht="14.25">
      <c r="B443" t="s">
        <v>731</v>
      </c>
      <c r="C443">
        <v>40</v>
      </c>
    </row>
    <row r="444" spans="2:3" ht="14.25">
      <c r="B444" t="s">
        <v>732</v>
      </c>
      <c r="C444">
        <v>41</v>
      </c>
    </row>
    <row r="445" spans="2:3" ht="14.25">
      <c r="B445" t="s">
        <v>733</v>
      </c>
      <c r="C445">
        <v>43</v>
      </c>
    </row>
    <row r="446" spans="2:3" ht="14.25">
      <c r="B446" t="s">
        <v>734</v>
      </c>
      <c r="C446">
        <v>44</v>
      </c>
    </row>
    <row r="447" spans="2:3" ht="14.25">
      <c r="B447" t="s">
        <v>735</v>
      </c>
      <c r="C447">
        <v>45</v>
      </c>
    </row>
    <row r="448" spans="2:3" ht="14.25">
      <c r="B448" t="s">
        <v>736</v>
      </c>
      <c r="C448">
        <v>46</v>
      </c>
    </row>
  </sheetData>
  <sheetProtection algorithmName="SHA-512" hashValue="GFfBuVvr06ARuLtNPqB23Z1fmRMzvVk/dOUqZecuwMN5WfvNZ55M4k445xd+hLkWcM10jE/CE0XNkzfJKso9ww==" saltValue="Yjmn5czRZOiOyowWnQyCiQ==" spinCount="100000" sheet="1" objects="1" scenarios="1"/>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